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squaremagie.com\www.squaremagie.se\images_2\"/>
    </mc:Choice>
  </mc:AlternateContent>
  <xr:revisionPtr revIDLastSave="0" documentId="13_ncr:1_{99FFC08F-8FD8-44A2-ACCB-6C0C1621D6CE}" xr6:coauthVersionLast="47" xr6:coauthVersionMax="47" xr10:uidLastSave="{00000000-0000-0000-0000-000000000000}"/>
  <bookViews>
    <workbookView xWindow="-120" yWindow="-120" windowWidth="29040" windowHeight="15720" xr2:uid="{10EB7382-EC4A-4CF0-A988-6877A207A683}"/>
  </bookViews>
  <sheets>
    <sheet name="square n17" sheetId="1" r:id="rId1"/>
    <sheet name="square n19" sheetId="2" r:id="rId2"/>
    <sheet name="square n21" sheetId="3" r:id="rId3"/>
    <sheet name="square n23" sheetId="4" r:id="rId4"/>
    <sheet name="square n26" sheetId="5" r:id="rId5"/>
    <sheet name="square n28" sheetId="6" r:id="rId6"/>
    <sheet name="square n29" sheetId="7" r:id="rId7"/>
    <sheet name="square n31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8" l="1"/>
  <c r="AH18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C34" i="8"/>
  <c r="AH35" i="8"/>
  <c r="AH34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H33" i="8"/>
  <c r="AH32" i="8"/>
  <c r="AH31" i="8"/>
  <c r="AH30" i="8"/>
  <c r="AH29" i="8"/>
  <c r="AH28" i="8"/>
  <c r="AH27" i="8"/>
  <c r="AH26" i="8"/>
  <c r="AH25" i="8"/>
  <c r="AH24" i="8"/>
  <c r="AH23" i="8"/>
  <c r="AH22" i="8"/>
  <c r="AH21" i="8"/>
  <c r="AH20" i="8"/>
  <c r="AH19" i="8"/>
  <c r="AH17" i="8"/>
  <c r="AH16" i="8"/>
  <c r="AH15" i="8"/>
  <c r="AH14" i="8"/>
  <c r="AH13" i="8"/>
  <c r="AH12" i="8"/>
  <c r="AH11" i="8"/>
  <c r="AH10" i="8"/>
  <c r="AH9" i="8"/>
  <c r="AH8" i="8"/>
  <c r="AH7" i="8"/>
  <c r="AH6" i="8"/>
  <c r="AH5" i="8"/>
  <c r="AH4" i="8"/>
  <c r="AH3" i="8"/>
  <c r="X33" i="7"/>
  <c r="AM17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J32" i="7"/>
  <c r="F854" i="7"/>
  <c r="F853" i="7"/>
  <c r="F852" i="7"/>
  <c r="F851" i="7"/>
  <c r="F850" i="7"/>
  <c r="F849" i="7"/>
  <c r="F848" i="7"/>
  <c r="F847" i="7"/>
  <c r="F846" i="7"/>
  <c r="F845" i="7"/>
  <c r="F844" i="7"/>
  <c r="F843" i="7"/>
  <c r="F842" i="7"/>
  <c r="F841" i="7"/>
  <c r="F840" i="7"/>
  <c r="F839" i="7"/>
  <c r="F838" i="7"/>
  <c r="F837" i="7"/>
  <c r="F836" i="7"/>
  <c r="F835" i="7"/>
  <c r="F834" i="7"/>
  <c r="F833" i="7"/>
  <c r="F832" i="7"/>
  <c r="F831" i="7"/>
  <c r="F830" i="7"/>
  <c r="F829" i="7"/>
  <c r="F828" i="7"/>
  <c r="F827" i="7"/>
  <c r="F826" i="7"/>
  <c r="F825" i="7"/>
  <c r="F824" i="7"/>
  <c r="F823" i="7"/>
  <c r="F822" i="7"/>
  <c r="F821" i="7"/>
  <c r="F820" i="7"/>
  <c r="F819" i="7"/>
  <c r="F818" i="7"/>
  <c r="F817" i="7"/>
  <c r="F816" i="7"/>
  <c r="F815" i="7"/>
  <c r="F814" i="7"/>
  <c r="F813" i="7"/>
  <c r="F812" i="7"/>
  <c r="F811" i="7"/>
  <c r="F810" i="7"/>
  <c r="F809" i="7"/>
  <c r="F808" i="7"/>
  <c r="F807" i="7"/>
  <c r="F806" i="7"/>
  <c r="F805" i="7"/>
  <c r="F804" i="7"/>
  <c r="F803" i="7"/>
  <c r="F802" i="7"/>
  <c r="F801" i="7"/>
  <c r="F800" i="7"/>
  <c r="F799" i="7"/>
  <c r="F798" i="7"/>
  <c r="F797" i="7"/>
  <c r="F796" i="7"/>
  <c r="F795" i="7"/>
  <c r="F794" i="7"/>
  <c r="F793" i="7"/>
  <c r="F792" i="7"/>
  <c r="F791" i="7"/>
  <c r="F790" i="7"/>
  <c r="F789" i="7"/>
  <c r="F788" i="7"/>
  <c r="F787" i="7"/>
  <c r="F786" i="7"/>
  <c r="F785" i="7"/>
  <c r="F784" i="7"/>
  <c r="F783" i="7"/>
  <c r="F782" i="7"/>
  <c r="F781" i="7"/>
  <c r="F780" i="7"/>
  <c r="F779" i="7"/>
  <c r="F778" i="7"/>
  <c r="F777" i="7"/>
  <c r="F776" i="7"/>
  <c r="F775" i="7"/>
  <c r="F774" i="7"/>
  <c r="F773" i="7"/>
  <c r="F772" i="7"/>
  <c r="F771" i="7"/>
  <c r="F770" i="7"/>
  <c r="F769" i="7"/>
  <c r="F768" i="7"/>
  <c r="F767" i="7"/>
  <c r="F766" i="7"/>
  <c r="F765" i="7"/>
  <c r="F764" i="7"/>
  <c r="F763" i="7"/>
  <c r="F762" i="7"/>
  <c r="F761" i="7"/>
  <c r="F760" i="7"/>
  <c r="F759" i="7"/>
  <c r="F758" i="7"/>
  <c r="F757" i="7"/>
  <c r="F756" i="7"/>
  <c r="F755" i="7"/>
  <c r="F754" i="7"/>
  <c r="F753" i="7"/>
  <c r="F752" i="7"/>
  <c r="F751" i="7"/>
  <c r="F750" i="7"/>
  <c r="F749" i="7"/>
  <c r="F748" i="7"/>
  <c r="F747" i="7"/>
  <c r="F746" i="7"/>
  <c r="F745" i="7"/>
  <c r="F744" i="7"/>
  <c r="F743" i="7"/>
  <c r="F742" i="7"/>
  <c r="F741" i="7"/>
  <c r="F740" i="7"/>
  <c r="F739" i="7"/>
  <c r="F738" i="7"/>
  <c r="F737" i="7"/>
  <c r="F736" i="7"/>
  <c r="F735" i="7"/>
  <c r="F734" i="7"/>
  <c r="F733" i="7"/>
  <c r="F732" i="7"/>
  <c r="F731" i="7"/>
  <c r="F730" i="7"/>
  <c r="F729" i="7"/>
  <c r="F728" i="7"/>
  <c r="F727" i="7"/>
  <c r="F726" i="7"/>
  <c r="F725" i="7"/>
  <c r="F724" i="7"/>
  <c r="F723" i="7"/>
  <c r="F722" i="7"/>
  <c r="F721" i="7"/>
  <c r="F720" i="7"/>
  <c r="F719" i="7"/>
  <c r="F718" i="7"/>
  <c r="F717" i="7"/>
  <c r="F716" i="7"/>
  <c r="F715" i="7"/>
  <c r="F714" i="7"/>
  <c r="F713" i="7"/>
  <c r="F712" i="7"/>
  <c r="F711" i="7"/>
  <c r="F710" i="7"/>
  <c r="F709" i="7"/>
  <c r="F708" i="7"/>
  <c r="F707" i="7"/>
  <c r="F706" i="7"/>
  <c r="F705" i="7"/>
  <c r="F704" i="7"/>
  <c r="F703" i="7"/>
  <c r="F702" i="7"/>
  <c r="F701" i="7"/>
  <c r="F700" i="7"/>
  <c r="F699" i="7"/>
  <c r="F698" i="7"/>
  <c r="F697" i="7"/>
  <c r="F696" i="7"/>
  <c r="F695" i="7"/>
  <c r="F694" i="7"/>
  <c r="F693" i="7"/>
  <c r="F692" i="7"/>
  <c r="F691" i="7"/>
  <c r="F690" i="7"/>
  <c r="F689" i="7"/>
  <c r="F688" i="7"/>
  <c r="F687" i="7"/>
  <c r="F686" i="7"/>
  <c r="F685" i="7"/>
  <c r="F684" i="7"/>
  <c r="F683" i="7"/>
  <c r="F682" i="7"/>
  <c r="F681" i="7"/>
  <c r="F680" i="7"/>
  <c r="F679" i="7"/>
  <c r="F678" i="7"/>
  <c r="F677" i="7"/>
  <c r="F676" i="7"/>
  <c r="F675" i="7"/>
  <c r="F674" i="7"/>
  <c r="F673" i="7"/>
  <c r="F672" i="7"/>
  <c r="F671" i="7"/>
  <c r="F670" i="7"/>
  <c r="F669" i="7"/>
  <c r="F668" i="7"/>
  <c r="F667" i="7"/>
  <c r="F666" i="7"/>
  <c r="F665" i="7"/>
  <c r="F664" i="7"/>
  <c r="F663" i="7"/>
  <c r="F662" i="7"/>
  <c r="F661" i="7"/>
  <c r="F660" i="7"/>
  <c r="F659" i="7"/>
  <c r="F658" i="7"/>
  <c r="F657" i="7"/>
  <c r="F656" i="7"/>
  <c r="F655" i="7"/>
  <c r="F654" i="7"/>
  <c r="F653" i="7"/>
  <c r="F652" i="7"/>
  <c r="F651" i="7"/>
  <c r="F650" i="7"/>
  <c r="F649" i="7"/>
  <c r="F648" i="7"/>
  <c r="F647" i="7"/>
  <c r="F646" i="7"/>
  <c r="F645" i="7"/>
  <c r="F644" i="7"/>
  <c r="F643" i="7"/>
  <c r="F642" i="7"/>
  <c r="F641" i="7"/>
  <c r="F640" i="7"/>
  <c r="F639" i="7"/>
  <c r="F638" i="7"/>
  <c r="F637" i="7"/>
  <c r="F636" i="7"/>
  <c r="F635" i="7"/>
  <c r="F634" i="7"/>
  <c r="F633" i="7"/>
  <c r="F632" i="7"/>
  <c r="F631" i="7"/>
  <c r="F630" i="7"/>
  <c r="F629" i="7"/>
  <c r="F628" i="7"/>
  <c r="F627" i="7"/>
  <c r="F626" i="7"/>
  <c r="F625" i="7"/>
  <c r="F624" i="7"/>
  <c r="F623" i="7"/>
  <c r="F622" i="7"/>
  <c r="F621" i="7"/>
  <c r="F620" i="7"/>
  <c r="F619" i="7"/>
  <c r="F618" i="7"/>
  <c r="F617" i="7"/>
  <c r="F616" i="7"/>
  <c r="F615" i="7"/>
  <c r="F614" i="7"/>
  <c r="F613" i="7"/>
  <c r="F612" i="7"/>
  <c r="F611" i="7"/>
  <c r="F610" i="7"/>
  <c r="F609" i="7"/>
  <c r="F608" i="7"/>
  <c r="F607" i="7"/>
  <c r="F606" i="7"/>
  <c r="F605" i="7"/>
  <c r="F604" i="7"/>
  <c r="F603" i="7"/>
  <c r="F602" i="7"/>
  <c r="F601" i="7"/>
  <c r="F600" i="7"/>
  <c r="F599" i="7"/>
  <c r="F598" i="7"/>
  <c r="F597" i="7"/>
  <c r="F596" i="7"/>
  <c r="F595" i="7"/>
  <c r="F594" i="7"/>
  <c r="F593" i="7"/>
  <c r="F592" i="7"/>
  <c r="F591" i="7"/>
  <c r="F590" i="7"/>
  <c r="F589" i="7"/>
  <c r="F588" i="7"/>
  <c r="F587" i="7"/>
  <c r="F586" i="7"/>
  <c r="F585" i="7"/>
  <c r="F584" i="7"/>
  <c r="F583" i="7"/>
  <c r="F582" i="7"/>
  <c r="F581" i="7"/>
  <c r="F580" i="7"/>
  <c r="F579" i="7"/>
  <c r="F578" i="7"/>
  <c r="F577" i="7"/>
  <c r="F576" i="7"/>
  <c r="F575" i="7"/>
  <c r="F574" i="7"/>
  <c r="F573" i="7"/>
  <c r="F572" i="7"/>
  <c r="F571" i="7"/>
  <c r="F570" i="7"/>
  <c r="F569" i="7"/>
  <c r="F568" i="7"/>
  <c r="F567" i="7"/>
  <c r="F566" i="7"/>
  <c r="F565" i="7"/>
  <c r="F564" i="7"/>
  <c r="F563" i="7"/>
  <c r="F562" i="7"/>
  <c r="F561" i="7"/>
  <c r="F560" i="7"/>
  <c r="F559" i="7"/>
  <c r="F558" i="7"/>
  <c r="F557" i="7"/>
  <c r="F556" i="7"/>
  <c r="F555" i="7"/>
  <c r="F554" i="7"/>
  <c r="F553" i="7"/>
  <c r="F552" i="7"/>
  <c r="F551" i="7"/>
  <c r="F550" i="7"/>
  <c r="F549" i="7"/>
  <c r="F548" i="7"/>
  <c r="F547" i="7"/>
  <c r="F546" i="7"/>
  <c r="F545" i="7"/>
  <c r="F544" i="7"/>
  <c r="F543" i="7"/>
  <c r="F542" i="7"/>
  <c r="F541" i="7"/>
  <c r="F540" i="7"/>
  <c r="F539" i="7"/>
  <c r="F538" i="7"/>
  <c r="F537" i="7"/>
  <c r="F536" i="7"/>
  <c r="F535" i="7"/>
  <c r="F534" i="7"/>
  <c r="F533" i="7"/>
  <c r="F532" i="7"/>
  <c r="F531" i="7"/>
  <c r="F530" i="7"/>
  <c r="F529" i="7"/>
  <c r="F528" i="7"/>
  <c r="F527" i="7"/>
  <c r="F526" i="7"/>
  <c r="F525" i="7"/>
  <c r="F524" i="7"/>
  <c r="F523" i="7"/>
  <c r="F522" i="7"/>
  <c r="F521" i="7"/>
  <c r="F520" i="7"/>
  <c r="F519" i="7"/>
  <c r="F518" i="7"/>
  <c r="F517" i="7"/>
  <c r="F516" i="7"/>
  <c r="F515" i="7"/>
  <c r="F514" i="7"/>
  <c r="F513" i="7"/>
  <c r="F512" i="7"/>
  <c r="F511" i="7"/>
  <c r="F510" i="7"/>
  <c r="F509" i="7"/>
  <c r="F508" i="7"/>
  <c r="F507" i="7"/>
  <c r="F506" i="7"/>
  <c r="F505" i="7"/>
  <c r="F504" i="7"/>
  <c r="F503" i="7"/>
  <c r="F502" i="7"/>
  <c r="F501" i="7"/>
  <c r="F500" i="7"/>
  <c r="F499" i="7"/>
  <c r="F498" i="7"/>
  <c r="F497" i="7"/>
  <c r="F496" i="7"/>
  <c r="F495" i="7"/>
  <c r="F494" i="7"/>
  <c r="F493" i="7"/>
  <c r="F492" i="7"/>
  <c r="F491" i="7"/>
  <c r="F490" i="7"/>
  <c r="F489" i="7"/>
  <c r="F488" i="7"/>
  <c r="F487" i="7"/>
  <c r="F486" i="7"/>
  <c r="F485" i="7"/>
  <c r="F484" i="7"/>
  <c r="F483" i="7"/>
  <c r="F482" i="7"/>
  <c r="F481" i="7"/>
  <c r="F480" i="7"/>
  <c r="F479" i="7"/>
  <c r="F478" i="7"/>
  <c r="F477" i="7"/>
  <c r="F476" i="7"/>
  <c r="F475" i="7"/>
  <c r="F474" i="7"/>
  <c r="F473" i="7"/>
  <c r="F472" i="7"/>
  <c r="F471" i="7"/>
  <c r="F470" i="7"/>
  <c r="F469" i="7"/>
  <c r="F468" i="7"/>
  <c r="F467" i="7"/>
  <c r="F466" i="7"/>
  <c r="F465" i="7"/>
  <c r="F464" i="7"/>
  <c r="F463" i="7"/>
  <c r="F462" i="7"/>
  <c r="F461" i="7"/>
  <c r="F460" i="7"/>
  <c r="F459" i="7"/>
  <c r="F458" i="7"/>
  <c r="F457" i="7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AM33" i="7"/>
  <c r="F33" i="7"/>
  <c r="AM32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F32" i="7"/>
  <c r="AM31" i="7"/>
  <c r="F31" i="7"/>
  <c r="AM30" i="7"/>
  <c r="F30" i="7"/>
  <c r="AM29" i="7"/>
  <c r="F29" i="7"/>
  <c r="AM28" i="7"/>
  <c r="F28" i="7"/>
  <c r="AM27" i="7"/>
  <c r="F27" i="7"/>
  <c r="AM26" i="7"/>
  <c r="F26" i="7"/>
  <c r="AM25" i="7"/>
  <c r="F25" i="7"/>
  <c r="AM24" i="7"/>
  <c r="F24" i="7"/>
  <c r="AM23" i="7"/>
  <c r="F23" i="7"/>
  <c r="AM22" i="7"/>
  <c r="F22" i="7"/>
  <c r="AM21" i="7"/>
  <c r="F21" i="7"/>
  <c r="AM20" i="7"/>
  <c r="F20" i="7"/>
  <c r="AM19" i="7"/>
  <c r="F19" i="7"/>
  <c r="AM18" i="7"/>
  <c r="F18" i="7"/>
  <c r="F17" i="7"/>
  <c r="AM16" i="7"/>
  <c r="F16" i="7"/>
  <c r="AM15" i="7"/>
  <c r="F15" i="7"/>
  <c r="AM14" i="7"/>
  <c r="F14" i="7"/>
  <c r="AM13" i="7"/>
  <c r="AM12" i="7"/>
  <c r="AM11" i="7"/>
  <c r="AM10" i="7"/>
  <c r="B10" i="7"/>
  <c r="AM9" i="7"/>
  <c r="AM8" i="7"/>
  <c r="AM7" i="7"/>
  <c r="AM6" i="7"/>
  <c r="AM5" i="7"/>
  <c r="AM4" i="7"/>
  <c r="AM3" i="7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J31" i="6"/>
  <c r="F797" i="6"/>
  <c r="F796" i="6"/>
  <c r="F795" i="6"/>
  <c r="F794" i="6"/>
  <c r="F793" i="6"/>
  <c r="F792" i="6"/>
  <c r="F791" i="6"/>
  <c r="F790" i="6"/>
  <c r="F789" i="6"/>
  <c r="F788" i="6"/>
  <c r="F787" i="6"/>
  <c r="F786" i="6"/>
  <c r="F785" i="6"/>
  <c r="F784" i="6"/>
  <c r="F783" i="6"/>
  <c r="F782" i="6"/>
  <c r="F781" i="6"/>
  <c r="F780" i="6"/>
  <c r="F779" i="6"/>
  <c r="F778" i="6"/>
  <c r="F777" i="6"/>
  <c r="F776" i="6"/>
  <c r="F775" i="6"/>
  <c r="F774" i="6"/>
  <c r="F773" i="6"/>
  <c r="F772" i="6"/>
  <c r="F771" i="6"/>
  <c r="F770" i="6"/>
  <c r="F769" i="6"/>
  <c r="F768" i="6"/>
  <c r="F767" i="6"/>
  <c r="F766" i="6"/>
  <c r="F765" i="6"/>
  <c r="F764" i="6"/>
  <c r="F763" i="6"/>
  <c r="F762" i="6"/>
  <c r="F761" i="6"/>
  <c r="F760" i="6"/>
  <c r="F759" i="6"/>
  <c r="F758" i="6"/>
  <c r="F757" i="6"/>
  <c r="F756" i="6"/>
  <c r="F755" i="6"/>
  <c r="F754" i="6"/>
  <c r="F753" i="6"/>
  <c r="F752" i="6"/>
  <c r="F751" i="6"/>
  <c r="F750" i="6"/>
  <c r="F749" i="6"/>
  <c r="F748" i="6"/>
  <c r="F747" i="6"/>
  <c r="F746" i="6"/>
  <c r="F745" i="6"/>
  <c r="F744" i="6"/>
  <c r="F743" i="6"/>
  <c r="F742" i="6"/>
  <c r="F741" i="6"/>
  <c r="F740" i="6"/>
  <c r="F739" i="6"/>
  <c r="F738" i="6"/>
  <c r="F737" i="6"/>
  <c r="F736" i="6"/>
  <c r="F735" i="6"/>
  <c r="F734" i="6"/>
  <c r="F733" i="6"/>
  <c r="F732" i="6"/>
  <c r="F731" i="6"/>
  <c r="F730" i="6"/>
  <c r="F729" i="6"/>
  <c r="F728" i="6"/>
  <c r="F727" i="6"/>
  <c r="F726" i="6"/>
  <c r="F725" i="6"/>
  <c r="F724" i="6"/>
  <c r="F723" i="6"/>
  <c r="F722" i="6"/>
  <c r="F721" i="6"/>
  <c r="F720" i="6"/>
  <c r="F719" i="6"/>
  <c r="F718" i="6"/>
  <c r="F717" i="6"/>
  <c r="F716" i="6"/>
  <c r="F715" i="6"/>
  <c r="F714" i="6"/>
  <c r="F713" i="6"/>
  <c r="F712" i="6"/>
  <c r="F711" i="6"/>
  <c r="F710" i="6"/>
  <c r="F709" i="6"/>
  <c r="F708" i="6"/>
  <c r="F707" i="6"/>
  <c r="F706" i="6"/>
  <c r="F705" i="6"/>
  <c r="F704" i="6"/>
  <c r="F703" i="6"/>
  <c r="F702" i="6"/>
  <c r="F701" i="6"/>
  <c r="F700" i="6"/>
  <c r="F699" i="6"/>
  <c r="F698" i="6"/>
  <c r="F697" i="6"/>
  <c r="F696" i="6"/>
  <c r="F695" i="6"/>
  <c r="F694" i="6"/>
  <c r="F693" i="6"/>
  <c r="F692" i="6"/>
  <c r="F691" i="6"/>
  <c r="F690" i="6"/>
  <c r="F689" i="6"/>
  <c r="F688" i="6"/>
  <c r="F687" i="6"/>
  <c r="F686" i="6"/>
  <c r="F685" i="6"/>
  <c r="F684" i="6"/>
  <c r="F683" i="6"/>
  <c r="F682" i="6"/>
  <c r="F681" i="6"/>
  <c r="F680" i="6"/>
  <c r="F679" i="6"/>
  <c r="F678" i="6"/>
  <c r="F677" i="6"/>
  <c r="F676" i="6"/>
  <c r="F675" i="6"/>
  <c r="F674" i="6"/>
  <c r="F673" i="6"/>
  <c r="F672" i="6"/>
  <c r="F671" i="6"/>
  <c r="F670" i="6"/>
  <c r="F669" i="6"/>
  <c r="F668" i="6"/>
  <c r="F667" i="6"/>
  <c r="F666" i="6"/>
  <c r="F665" i="6"/>
  <c r="F664" i="6"/>
  <c r="F663" i="6"/>
  <c r="F662" i="6"/>
  <c r="F661" i="6"/>
  <c r="F660" i="6"/>
  <c r="F659" i="6"/>
  <c r="F658" i="6"/>
  <c r="F657" i="6"/>
  <c r="F656" i="6"/>
  <c r="F655" i="6"/>
  <c r="F654" i="6"/>
  <c r="F653" i="6"/>
  <c r="F652" i="6"/>
  <c r="F651" i="6"/>
  <c r="F650" i="6"/>
  <c r="F649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F619" i="6"/>
  <c r="F618" i="6"/>
  <c r="F617" i="6"/>
  <c r="F616" i="6"/>
  <c r="F615" i="6"/>
  <c r="F614" i="6"/>
  <c r="F613" i="6"/>
  <c r="F612" i="6"/>
  <c r="F611" i="6"/>
  <c r="F610" i="6"/>
  <c r="F609" i="6"/>
  <c r="F608" i="6"/>
  <c r="F607" i="6"/>
  <c r="F606" i="6"/>
  <c r="F605" i="6"/>
  <c r="F604" i="6"/>
  <c r="F603" i="6"/>
  <c r="F602" i="6"/>
  <c r="F601" i="6"/>
  <c r="F600" i="6"/>
  <c r="F599" i="6"/>
  <c r="F598" i="6"/>
  <c r="F597" i="6"/>
  <c r="F596" i="6"/>
  <c r="F595" i="6"/>
  <c r="F594" i="6"/>
  <c r="F593" i="6"/>
  <c r="F592" i="6"/>
  <c r="F591" i="6"/>
  <c r="F590" i="6"/>
  <c r="F589" i="6"/>
  <c r="F588" i="6"/>
  <c r="F587" i="6"/>
  <c r="F586" i="6"/>
  <c r="F585" i="6"/>
  <c r="F584" i="6"/>
  <c r="F583" i="6"/>
  <c r="F582" i="6"/>
  <c r="F581" i="6"/>
  <c r="F580" i="6"/>
  <c r="F579" i="6"/>
  <c r="F578" i="6"/>
  <c r="F577" i="6"/>
  <c r="F576" i="6"/>
  <c r="F575" i="6"/>
  <c r="F574" i="6"/>
  <c r="F573" i="6"/>
  <c r="F572" i="6"/>
  <c r="F571" i="6"/>
  <c r="F570" i="6"/>
  <c r="F569" i="6"/>
  <c r="F568" i="6"/>
  <c r="F567" i="6"/>
  <c r="F566" i="6"/>
  <c r="F565" i="6"/>
  <c r="F564" i="6"/>
  <c r="F563" i="6"/>
  <c r="F562" i="6"/>
  <c r="F561" i="6"/>
  <c r="F560" i="6"/>
  <c r="F559" i="6"/>
  <c r="F558" i="6"/>
  <c r="F557" i="6"/>
  <c r="F556" i="6"/>
  <c r="F555" i="6"/>
  <c r="F554" i="6"/>
  <c r="F553" i="6"/>
  <c r="F552" i="6"/>
  <c r="F551" i="6"/>
  <c r="F550" i="6"/>
  <c r="F549" i="6"/>
  <c r="F548" i="6"/>
  <c r="F547" i="6"/>
  <c r="F546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AL32" i="6"/>
  <c r="F64" i="6"/>
  <c r="AL31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F63" i="6"/>
  <c r="AL30" i="6"/>
  <c r="F62" i="6"/>
  <c r="AL29" i="6"/>
  <c r="F61" i="6"/>
  <c r="AL28" i="6"/>
  <c r="F60" i="6"/>
  <c r="AL27" i="6"/>
  <c r="F59" i="6"/>
  <c r="AL26" i="6"/>
  <c r="F58" i="6"/>
  <c r="AL25" i="6"/>
  <c r="F57" i="6"/>
  <c r="AL24" i="6"/>
  <c r="F56" i="6"/>
  <c r="AL23" i="6"/>
  <c r="F55" i="6"/>
  <c r="AL22" i="6"/>
  <c r="F54" i="6"/>
  <c r="AL21" i="6"/>
  <c r="F53" i="6"/>
  <c r="AL20" i="6"/>
  <c r="F52" i="6"/>
  <c r="AL19" i="6"/>
  <c r="F51" i="6"/>
  <c r="AL18" i="6"/>
  <c r="F50" i="6"/>
  <c r="AL17" i="6"/>
  <c r="F49" i="6"/>
  <c r="AL16" i="6"/>
  <c r="F48" i="6"/>
  <c r="AL15" i="6"/>
  <c r="F47" i="6"/>
  <c r="AL14" i="6"/>
  <c r="F46" i="6"/>
  <c r="AL13" i="6"/>
  <c r="F45" i="6"/>
  <c r="AL12" i="6"/>
  <c r="F44" i="6"/>
  <c r="AL11" i="6"/>
  <c r="F43" i="6"/>
  <c r="AL10" i="6"/>
  <c r="F42" i="6"/>
  <c r="AL9" i="6"/>
  <c r="F41" i="6"/>
  <c r="AL8" i="6"/>
  <c r="F40" i="6"/>
  <c r="AL7" i="6"/>
  <c r="F39" i="6"/>
  <c r="AL6" i="6"/>
  <c r="F38" i="6"/>
  <c r="AL5" i="6"/>
  <c r="F37" i="6"/>
  <c r="AL4" i="6"/>
  <c r="F36" i="6"/>
  <c r="AL3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B10" i="6"/>
  <c r="F689" i="5"/>
  <c r="F688" i="5"/>
  <c r="U19" i="5" s="1"/>
  <c r="F687" i="5"/>
  <c r="AG21" i="5" s="1"/>
  <c r="F686" i="5"/>
  <c r="AF23" i="5" s="1"/>
  <c r="F685" i="5"/>
  <c r="AE21" i="5" s="1"/>
  <c r="F684" i="5"/>
  <c r="AC50" i="5" s="1"/>
  <c r="F683" i="5"/>
  <c r="AC5" i="5" s="1"/>
  <c r="F682" i="5"/>
  <c r="F681" i="5"/>
  <c r="AD51" i="5" s="1"/>
  <c r="F680" i="5"/>
  <c r="Z20" i="5" s="1"/>
  <c r="F679" i="5"/>
  <c r="Y11" i="5" s="1"/>
  <c r="F678" i="5"/>
  <c r="M47" i="5" s="1"/>
  <c r="F677" i="5"/>
  <c r="J16" i="5" s="1"/>
  <c r="F676" i="5"/>
  <c r="AG48" i="5" s="1"/>
  <c r="F675" i="5"/>
  <c r="F674" i="5"/>
  <c r="F673" i="5"/>
  <c r="F672" i="5"/>
  <c r="T50" i="5" s="1"/>
  <c r="F671" i="5"/>
  <c r="U42" i="5" s="1"/>
  <c r="F670" i="5"/>
  <c r="P13" i="5" s="1"/>
  <c r="F669" i="5"/>
  <c r="O15" i="5" s="1"/>
  <c r="F668" i="5"/>
  <c r="P45" i="5" s="1"/>
  <c r="F667" i="5"/>
  <c r="M15" i="5" s="1"/>
  <c r="F666" i="5"/>
  <c r="N46" i="5" s="1"/>
  <c r="F665" i="5"/>
  <c r="X50" i="5" s="1"/>
  <c r="F664" i="5"/>
  <c r="W28" i="5" s="1"/>
  <c r="F663" i="5"/>
  <c r="F662" i="5"/>
  <c r="X53" i="5" s="1"/>
  <c r="F661" i="5"/>
  <c r="Q42" i="5" s="1"/>
  <c r="F660" i="5"/>
  <c r="M14" i="5" s="1"/>
  <c r="F659" i="5"/>
  <c r="N17" i="5" s="1"/>
  <c r="F658" i="5"/>
  <c r="O14" i="5" s="1"/>
  <c r="F657" i="5"/>
  <c r="M44" i="5" s="1"/>
  <c r="F656" i="5"/>
  <c r="Q11" i="5" s="1"/>
  <c r="F655" i="5"/>
  <c r="R17" i="5" s="1"/>
  <c r="F654" i="5"/>
  <c r="S10" i="5" s="1"/>
  <c r="F653" i="5"/>
  <c r="Y52" i="5" s="1"/>
  <c r="F652" i="5"/>
  <c r="AH25" i="5" s="1"/>
  <c r="F651" i="5"/>
  <c r="F650" i="5"/>
  <c r="L49" i="5" s="1"/>
  <c r="F649" i="5"/>
  <c r="K14" i="5" s="1"/>
  <c r="F648" i="5"/>
  <c r="Y3" i="5" s="1"/>
  <c r="F647" i="5"/>
  <c r="Z8" i="5" s="1"/>
  <c r="F646" i="5"/>
  <c r="AA10" i="5" s="1"/>
  <c r="F645" i="5"/>
  <c r="AC51" i="5" s="1"/>
  <c r="F644" i="5"/>
  <c r="Z53" i="5" s="1"/>
  <c r="F643" i="5"/>
  <c r="AD22" i="5" s="1"/>
  <c r="F642" i="5"/>
  <c r="F641" i="5"/>
  <c r="AF24" i="5" s="1"/>
  <c r="F640" i="5"/>
  <c r="AG8" i="5" s="1"/>
  <c r="F639" i="5"/>
  <c r="F638" i="5"/>
  <c r="AA41" i="5" s="1"/>
  <c r="F637" i="5"/>
  <c r="J37" i="5" s="1"/>
  <c r="F636" i="5"/>
  <c r="X7" i="5" s="1"/>
  <c r="F635" i="5"/>
  <c r="F634" i="5"/>
  <c r="F633" i="5"/>
  <c r="F632" i="5"/>
  <c r="O26" i="5" s="1"/>
  <c r="F631" i="5"/>
  <c r="O56" i="5" s="1"/>
  <c r="F630" i="5"/>
  <c r="U45" i="5" s="1"/>
  <c r="F629" i="5"/>
  <c r="F628" i="5"/>
  <c r="S12" i="5" s="1"/>
  <c r="F627" i="5"/>
  <c r="T5" i="5" s="1"/>
  <c r="F626" i="5"/>
  <c r="F625" i="5"/>
  <c r="AI21" i="5" s="1"/>
  <c r="F624" i="5"/>
  <c r="L35" i="5" s="1"/>
  <c r="F623" i="5"/>
  <c r="K26" i="5" s="1"/>
  <c r="F622" i="5"/>
  <c r="Y18" i="5" s="1"/>
  <c r="F621" i="5"/>
  <c r="Z4" i="5" s="1"/>
  <c r="F620" i="5"/>
  <c r="AC40" i="5" s="1"/>
  <c r="F619" i="5"/>
  <c r="F618" i="5"/>
  <c r="F617" i="5"/>
  <c r="AD9" i="5" s="1"/>
  <c r="F616" i="5"/>
  <c r="AI59" i="5" s="1"/>
  <c r="F615" i="5"/>
  <c r="F614" i="5"/>
  <c r="AG26" i="5" s="1"/>
  <c r="F613" i="5"/>
  <c r="F612" i="5"/>
  <c r="V4" i="5" s="1"/>
  <c r="F611" i="5"/>
  <c r="N36" i="5" s="1"/>
  <c r="F610" i="5"/>
  <c r="S57" i="5" s="1"/>
  <c r="F609" i="5"/>
  <c r="AG5" i="5" s="1"/>
  <c r="F608" i="5"/>
  <c r="AF20" i="5" s="1"/>
  <c r="F607" i="5"/>
  <c r="F606" i="5"/>
  <c r="AD5" i="5" s="1"/>
  <c r="F605" i="5"/>
  <c r="AF36" i="5" s="1"/>
  <c r="F604" i="5"/>
  <c r="AB39" i="5" s="1"/>
  <c r="F603" i="5"/>
  <c r="AA28" i="5" s="1"/>
  <c r="F602" i="5"/>
  <c r="F601" i="5"/>
  <c r="F600" i="5"/>
  <c r="K25" i="5" s="1"/>
  <c r="F599" i="5"/>
  <c r="K57" i="5" s="1"/>
  <c r="F598" i="5"/>
  <c r="AI18" i="5" s="1"/>
  <c r="F597" i="5"/>
  <c r="F596" i="5"/>
  <c r="T37" i="5" s="1"/>
  <c r="F595" i="5"/>
  <c r="S27" i="5" s="1"/>
  <c r="F594" i="5"/>
  <c r="F593" i="5"/>
  <c r="Q25" i="5" s="1"/>
  <c r="F592" i="5"/>
  <c r="R36" i="5" s="1"/>
  <c r="F591" i="5"/>
  <c r="O57" i="5" s="1"/>
  <c r="F590" i="5"/>
  <c r="M57" i="5" s="1"/>
  <c r="F589" i="5"/>
  <c r="F588" i="5"/>
  <c r="L6" i="5" s="1"/>
  <c r="F587" i="5"/>
  <c r="X6" i="5" s="1"/>
  <c r="F586" i="5"/>
  <c r="F585" i="5"/>
  <c r="X38" i="5" s="1"/>
  <c r="F584" i="5"/>
  <c r="U25" i="5" s="1"/>
  <c r="F583" i="5"/>
  <c r="AG27" i="5" s="1"/>
  <c r="F582" i="5"/>
  <c r="AF13" i="5" s="1"/>
  <c r="F581" i="5"/>
  <c r="F580" i="5"/>
  <c r="AD7" i="5" s="1"/>
  <c r="F579" i="5"/>
  <c r="F578" i="5"/>
  <c r="AB12" i="5" s="1"/>
  <c r="F577" i="5"/>
  <c r="AA59" i="5" s="1"/>
  <c r="F576" i="5"/>
  <c r="Z6" i="5" s="1"/>
  <c r="F575" i="5"/>
  <c r="AC54" i="5" s="1"/>
  <c r="F574" i="5"/>
  <c r="K24" i="5" s="1"/>
  <c r="F573" i="5"/>
  <c r="F572" i="5"/>
  <c r="AI4" i="5" s="1"/>
  <c r="F571" i="5"/>
  <c r="AH16" i="5" s="1"/>
  <c r="F570" i="5"/>
  <c r="T7" i="5" s="1"/>
  <c r="F569" i="5"/>
  <c r="V39" i="5" s="1"/>
  <c r="F568" i="5"/>
  <c r="F567" i="5"/>
  <c r="Q24" i="5" s="1"/>
  <c r="F566" i="5"/>
  <c r="Q54" i="5" s="1"/>
  <c r="F565" i="5"/>
  <c r="O24" i="5" s="1"/>
  <c r="F564" i="5"/>
  <c r="S54" i="5" s="1"/>
  <c r="F563" i="5"/>
  <c r="M24" i="5" s="1"/>
  <c r="F562" i="5"/>
  <c r="M54" i="5" s="1"/>
  <c r="F561" i="5"/>
  <c r="F560" i="5"/>
  <c r="W27" i="5" s="1"/>
  <c r="F559" i="5"/>
  <c r="W20" i="5" s="1"/>
  <c r="F558" i="5"/>
  <c r="F557" i="5"/>
  <c r="F556" i="5"/>
  <c r="M23" i="5" s="1"/>
  <c r="F555" i="5"/>
  <c r="F554" i="5"/>
  <c r="O28" i="5" s="1"/>
  <c r="F553" i="5"/>
  <c r="F552" i="5"/>
  <c r="Q23" i="5" s="1"/>
  <c r="F551" i="5"/>
  <c r="R8" i="5" s="1"/>
  <c r="F550" i="5"/>
  <c r="F549" i="5"/>
  <c r="M55" i="5" s="1"/>
  <c r="F548" i="5"/>
  <c r="AH6" i="5" s="1"/>
  <c r="F547" i="5"/>
  <c r="F546" i="5"/>
  <c r="F545" i="5"/>
  <c r="K23" i="5" s="1"/>
  <c r="F544" i="5"/>
  <c r="Y27" i="5" s="1"/>
  <c r="F543" i="5"/>
  <c r="X42" i="5" s="1"/>
  <c r="F542" i="5"/>
  <c r="AA27" i="5" s="1"/>
  <c r="F541" i="5"/>
  <c r="F540" i="5"/>
  <c r="AG59" i="5" s="1"/>
  <c r="F539" i="5"/>
  <c r="F538" i="5"/>
  <c r="F537" i="5"/>
  <c r="F536" i="5"/>
  <c r="AG25" i="5" s="1"/>
  <c r="F535" i="5"/>
  <c r="V43" i="5" s="1"/>
  <c r="F534" i="5"/>
  <c r="L38" i="5" s="1"/>
  <c r="F533" i="5"/>
  <c r="W23" i="5" s="1"/>
  <c r="F532" i="5"/>
  <c r="X13" i="5" s="1"/>
  <c r="F531" i="5"/>
  <c r="O52" i="5" s="1"/>
  <c r="F530" i="5"/>
  <c r="F529" i="5"/>
  <c r="N9" i="5" s="1"/>
  <c r="F528" i="5"/>
  <c r="O22" i="5" s="1"/>
  <c r="F527" i="5"/>
  <c r="Q58" i="5" s="1"/>
  <c r="F526" i="5"/>
  <c r="F525" i="5"/>
  <c r="F524" i="5"/>
  <c r="S52" i="5" s="1"/>
  <c r="F523" i="5"/>
  <c r="U52" i="5" s="1"/>
  <c r="F522" i="5"/>
  <c r="F521" i="5"/>
  <c r="AI13" i="5" s="1"/>
  <c r="F520" i="5"/>
  <c r="L41" i="5" s="1"/>
  <c r="F519" i="5"/>
  <c r="K22" i="5" s="1"/>
  <c r="F518" i="5"/>
  <c r="Y24" i="5" s="1"/>
  <c r="F517" i="5"/>
  <c r="Z35" i="5" s="1"/>
  <c r="F516" i="5"/>
  <c r="AA23" i="5" s="1"/>
  <c r="F515" i="5"/>
  <c r="F514" i="5"/>
  <c r="F513" i="5"/>
  <c r="F512" i="5"/>
  <c r="AE17" i="5" s="1"/>
  <c r="F511" i="5"/>
  <c r="AF10" i="5" s="1"/>
  <c r="F510" i="5"/>
  <c r="AA55" i="5" s="1"/>
  <c r="F509" i="5"/>
  <c r="U21" i="5" s="1"/>
  <c r="F508" i="5"/>
  <c r="V45" i="5" s="1"/>
  <c r="F507" i="5"/>
  <c r="F506" i="5"/>
  <c r="F505" i="5"/>
  <c r="F504" i="5"/>
  <c r="AF9" i="5" s="1"/>
  <c r="F503" i="5"/>
  <c r="AE23" i="5" s="1"/>
  <c r="F502" i="5"/>
  <c r="AD15" i="5" s="1"/>
  <c r="F501" i="5"/>
  <c r="AB47" i="5" s="1"/>
  <c r="F500" i="5"/>
  <c r="AA57" i="5" s="1"/>
  <c r="F499" i="5"/>
  <c r="F498" i="5"/>
  <c r="F497" i="5"/>
  <c r="Y25" i="5" s="1"/>
  <c r="F496" i="5"/>
  <c r="M53" i="5" s="1"/>
  <c r="F495" i="5"/>
  <c r="K21" i="5" s="1"/>
  <c r="F494" i="5"/>
  <c r="AI7" i="5" s="1"/>
  <c r="F493" i="5"/>
  <c r="F492" i="5"/>
  <c r="T15" i="5" s="1"/>
  <c r="F491" i="5"/>
  <c r="S21" i="5" s="1"/>
  <c r="F490" i="5"/>
  <c r="F489" i="5"/>
  <c r="Q28" i="5" s="1"/>
  <c r="F488" i="5"/>
  <c r="P10" i="5" s="1"/>
  <c r="F487" i="5"/>
  <c r="Q53" i="5" s="1"/>
  <c r="F486" i="5"/>
  <c r="N10" i="5" s="1"/>
  <c r="F485" i="5"/>
  <c r="N40" i="5" s="1"/>
  <c r="F484" i="5"/>
  <c r="J40" i="5" s="1"/>
  <c r="F483" i="5"/>
  <c r="X3" i="5" s="1"/>
  <c r="F482" i="5"/>
  <c r="W25" i="5" s="1"/>
  <c r="F481" i="5"/>
  <c r="V12" i="5" s="1"/>
  <c r="F480" i="5"/>
  <c r="U13" i="5" s="1"/>
  <c r="F479" i="5"/>
  <c r="F478" i="5"/>
  <c r="F477" i="5"/>
  <c r="AE14" i="5" s="1"/>
  <c r="F476" i="5"/>
  <c r="AD13" i="5" s="1"/>
  <c r="F475" i="5"/>
  <c r="F474" i="5"/>
  <c r="F473" i="5"/>
  <c r="Z52" i="5" s="1"/>
  <c r="F472" i="5"/>
  <c r="AA54" i="5" s="1"/>
  <c r="F471" i="5"/>
  <c r="Y19" i="5" s="1"/>
  <c r="F470" i="5"/>
  <c r="F469" i="5"/>
  <c r="L43" i="5" s="1"/>
  <c r="F468" i="5"/>
  <c r="AI14" i="5" s="1"/>
  <c r="F467" i="5"/>
  <c r="AH10" i="5" s="1"/>
  <c r="F466" i="5"/>
  <c r="T14" i="5" s="1"/>
  <c r="F465" i="5"/>
  <c r="R47" i="5" s="1"/>
  <c r="F464" i="5"/>
  <c r="R20" i="5" s="1"/>
  <c r="F463" i="5"/>
  <c r="Q20" i="5" s="1"/>
  <c r="F462" i="5"/>
  <c r="Q50" i="5" s="1"/>
  <c r="F461" i="5"/>
  <c r="F460" i="5"/>
  <c r="O50" i="5" s="1"/>
  <c r="F459" i="5"/>
  <c r="M20" i="5" s="1"/>
  <c r="F458" i="5"/>
  <c r="F457" i="5"/>
  <c r="X15" i="5" s="1"/>
  <c r="F456" i="5"/>
  <c r="W21" i="5" s="1"/>
  <c r="F455" i="5"/>
  <c r="V44" i="5" s="1"/>
  <c r="F454" i="5"/>
  <c r="X11" i="5" s="1"/>
  <c r="F453" i="5"/>
  <c r="F452" i="5"/>
  <c r="K51" i="5" s="1"/>
  <c r="F451" i="5"/>
  <c r="F450" i="5"/>
  <c r="F449" i="5"/>
  <c r="F448" i="5"/>
  <c r="Q19" i="5" s="1"/>
  <c r="F447" i="5"/>
  <c r="R16" i="5" s="1"/>
  <c r="F446" i="5"/>
  <c r="R56" i="5" s="1"/>
  <c r="F445" i="5"/>
  <c r="T16" i="5" s="1"/>
  <c r="F444" i="5"/>
  <c r="AH11" i="5" s="1"/>
  <c r="F443" i="5"/>
  <c r="F442" i="5"/>
  <c r="F441" i="5"/>
  <c r="K19" i="5" s="1"/>
  <c r="F440" i="5"/>
  <c r="Y23" i="5" s="1"/>
  <c r="F439" i="5"/>
  <c r="AA52" i="5" s="1"/>
  <c r="F438" i="5"/>
  <c r="Z46" i="5" s="1"/>
  <c r="F437" i="5"/>
  <c r="F436" i="5"/>
  <c r="AB49" i="5" s="1"/>
  <c r="F435" i="5"/>
  <c r="F434" i="5"/>
  <c r="F433" i="5"/>
  <c r="AF14" i="5" s="1"/>
  <c r="F432" i="5"/>
  <c r="AG18" i="5" s="1"/>
  <c r="F431" i="5"/>
  <c r="F430" i="5"/>
  <c r="F429" i="5"/>
  <c r="F428" i="5"/>
  <c r="X8" i="5" s="1"/>
  <c r="F427" i="5"/>
  <c r="M48" i="5" s="1"/>
  <c r="F426" i="5"/>
  <c r="F425" i="5"/>
  <c r="F424" i="5"/>
  <c r="O18" i="5" s="1"/>
  <c r="F423" i="5"/>
  <c r="F422" i="5"/>
  <c r="Q18" i="5" s="1"/>
  <c r="F421" i="5"/>
  <c r="R14" i="5" s="1"/>
  <c r="F420" i="5"/>
  <c r="S17" i="5" s="1"/>
  <c r="F419" i="5"/>
  <c r="F418" i="5"/>
  <c r="AH15" i="5" s="1"/>
  <c r="F417" i="5"/>
  <c r="F416" i="5"/>
  <c r="J13" i="5" s="1"/>
  <c r="F415" i="5"/>
  <c r="K48" i="5" s="1"/>
  <c r="F414" i="5"/>
  <c r="F413" i="5"/>
  <c r="F412" i="5"/>
  <c r="AA13" i="5" s="1"/>
  <c r="F411" i="5"/>
  <c r="AC49" i="5" s="1"/>
  <c r="F410" i="5"/>
  <c r="AC16" i="5" s="1"/>
  <c r="F409" i="5"/>
  <c r="AD17" i="5" s="1"/>
  <c r="F408" i="5"/>
  <c r="AE15" i="5" s="1"/>
  <c r="F407" i="5"/>
  <c r="AG46" i="5" s="1"/>
  <c r="F406" i="5"/>
  <c r="AF51" i="5" s="1"/>
  <c r="F405" i="5"/>
  <c r="U22" i="5" s="1"/>
  <c r="F404" i="5"/>
  <c r="W51" i="5" s="1"/>
  <c r="F403" i="5"/>
  <c r="W37" i="5" s="1"/>
  <c r="F402" i="5"/>
  <c r="F401" i="5"/>
  <c r="AG10" i="5" s="1"/>
  <c r="F400" i="5"/>
  <c r="AF28" i="5" s="1"/>
  <c r="F399" i="5"/>
  <c r="AD56" i="5" s="1"/>
  <c r="F398" i="5"/>
  <c r="AD25" i="5" s="1"/>
  <c r="F397" i="5"/>
  <c r="AC8" i="5" s="1"/>
  <c r="F396" i="5"/>
  <c r="AB14" i="5" s="1"/>
  <c r="F395" i="5"/>
  <c r="Z56" i="5" s="1"/>
  <c r="F394" i="5"/>
  <c r="Z12" i="5" s="1"/>
  <c r="F393" i="5"/>
  <c r="F392" i="5"/>
  <c r="J27" i="5" s="1"/>
  <c r="F391" i="5"/>
  <c r="F390" i="5"/>
  <c r="AI25" i="5" s="1"/>
  <c r="F389" i="5"/>
  <c r="AI53" i="5" s="1"/>
  <c r="F388" i="5"/>
  <c r="U34" i="5" s="1"/>
  <c r="F387" i="5"/>
  <c r="R57" i="5" s="1"/>
  <c r="F386" i="5"/>
  <c r="S35" i="5" s="1"/>
  <c r="F385" i="5"/>
  <c r="Q5" i="5" s="1"/>
  <c r="F384" i="5"/>
  <c r="P27" i="5" s="1"/>
  <c r="F383" i="5"/>
  <c r="F382" i="5"/>
  <c r="O37" i="5" s="1"/>
  <c r="F381" i="5"/>
  <c r="M4" i="5" s="1"/>
  <c r="F380" i="5"/>
  <c r="M34" i="5" s="1"/>
  <c r="F379" i="5"/>
  <c r="X14" i="5" s="1"/>
  <c r="F378" i="5"/>
  <c r="F377" i="5"/>
  <c r="V25" i="5" s="1"/>
  <c r="F376" i="5"/>
  <c r="T54" i="5" s="1"/>
  <c r="F375" i="5"/>
  <c r="F374" i="5"/>
  <c r="AG47" i="5" s="1"/>
  <c r="F373" i="5"/>
  <c r="AD39" i="5" s="1"/>
  <c r="F372" i="5"/>
  <c r="AE40" i="5" s="1"/>
  <c r="F371" i="5"/>
  <c r="F370" i="5"/>
  <c r="F369" i="5"/>
  <c r="Z54" i="5" s="1"/>
  <c r="F368" i="5"/>
  <c r="Z21" i="5" s="1"/>
  <c r="F367" i="5"/>
  <c r="Y7" i="5" s="1"/>
  <c r="F366" i="5"/>
  <c r="J34" i="5" s="1"/>
  <c r="F365" i="5"/>
  <c r="F364" i="5"/>
  <c r="AI15" i="5" s="1"/>
  <c r="F363" i="5"/>
  <c r="F362" i="5"/>
  <c r="F361" i="5"/>
  <c r="S5" i="5" s="1"/>
  <c r="F360" i="5"/>
  <c r="R11" i="5" s="1"/>
  <c r="F359" i="5"/>
  <c r="Q4" i="5" s="1"/>
  <c r="F358" i="5"/>
  <c r="F357" i="5"/>
  <c r="F356" i="5"/>
  <c r="N7" i="5" s="1"/>
  <c r="F355" i="5"/>
  <c r="L36" i="5" s="1"/>
  <c r="F354" i="5"/>
  <c r="F353" i="5"/>
  <c r="X26" i="5" s="1"/>
  <c r="F352" i="5"/>
  <c r="W4" i="5" s="1"/>
  <c r="F351" i="5"/>
  <c r="W24" i="5" s="1"/>
  <c r="F350" i="5"/>
  <c r="F349" i="5"/>
  <c r="F348" i="5"/>
  <c r="M6" i="5" s="1"/>
  <c r="F347" i="5"/>
  <c r="N3" i="5" s="1"/>
  <c r="F346" i="5"/>
  <c r="F345" i="5"/>
  <c r="P5" i="5" s="1"/>
  <c r="F344" i="5"/>
  <c r="Q10" i="5" s="1"/>
  <c r="F343" i="5"/>
  <c r="R5" i="5" s="1"/>
  <c r="F342" i="5"/>
  <c r="F341" i="5"/>
  <c r="T6" i="5" s="1"/>
  <c r="F340" i="5"/>
  <c r="AH7" i="5" s="1"/>
  <c r="F339" i="5"/>
  <c r="F338" i="5"/>
  <c r="J35" i="5" s="1"/>
  <c r="F337" i="5"/>
  <c r="K35" i="5" s="1"/>
  <c r="F336" i="5"/>
  <c r="Y26" i="5" s="1"/>
  <c r="F335" i="5"/>
  <c r="AA53" i="5" s="1"/>
  <c r="F334" i="5"/>
  <c r="F333" i="5"/>
  <c r="F332" i="5"/>
  <c r="AC26" i="5" s="1"/>
  <c r="F331" i="5"/>
  <c r="AE55" i="5" s="1"/>
  <c r="F330" i="5"/>
  <c r="F329" i="5"/>
  <c r="AF15" i="5" s="1"/>
  <c r="F328" i="5"/>
  <c r="AG3" i="5" s="1"/>
  <c r="F327" i="5"/>
  <c r="U24" i="5" s="1"/>
  <c r="F326" i="5"/>
  <c r="F325" i="5"/>
  <c r="W26" i="5" s="1"/>
  <c r="F324" i="5"/>
  <c r="Y44" i="5" s="1"/>
  <c r="F323" i="5"/>
  <c r="F322" i="5"/>
  <c r="F321" i="5"/>
  <c r="N5" i="5" s="1"/>
  <c r="F320" i="5"/>
  <c r="O27" i="5" s="1"/>
  <c r="F319" i="5"/>
  <c r="P4" i="5" s="1"/>
  <c r="F318" i="5"/>
  <c r="Q27" i="5" s="1"/>
  <c r="F317" i="5"/>
  <c r="S56" i="5" s="1"/>
  <c r="F316" i="5"/>
  <c r="S25" i="5" s="1"/>
  <c r="F315" i="5"/>
  <c r="T4" i="5" s="1"/>
  <c r="F314" i="5"/>
  <c r="F313" i="5"/>
  <c r="AI28" i="5" s="1"/>
  <c r="F312" i="5"/>
  <c r="J4" i="5" s="1"/>
  <c r="F311" i="5"/>
  <c r="F310" i="5"/>
  <c r="Y17" i="5" s="1"/>
  <c r="F309" i="5"/>
  <c r="AA42" i="5" s="1"/>
  <c r="F308" i="5"/>
  <c r="Z42" i="5" s="1"/>
  <c r="F307" i="5"/>
  <c r="F306" i="5"/>
  <c r="AB38" i="5" s="1"/>
  <c r="F305" i="5"/>
  <c r="AD11" i="5" s="1"/>
  <c r="F304" i="5"/>
  <c r="AE26" i="5" s="1"/>
  <c r="F303" i="5"/>
  <c r="F302" i="5"/>
  <c r="AG20" i="5" s="1"/>
  <c r="F301" i="5"/>
  <c r="F300" i="5"/>
  <c r="V5" i="5" s="1"/>
  <c r="F299" i="5"/>
  <c r="V19" i="5" s="1"/>
  <c r="F298" i="5"/>
  <c r="T52" i="5" s="1"/>
  <c r="F297" i="5"/>
  <c r="AG19" i="5" s="1"/>
  <c r="F296" i="5"/>
  <c r="AG43" i="5" s="1"/>
  <c r="F295" i="5"/>
  <c r="AD47" i="5" s="1"/>
  <c r="F294" i="5"/>
  <c r="AD20" i="5" s="1"/>
  <c r="F293" i="5"/>
  <c r="AC18" i="5" s="1"/>
  <c r="F292" i="5"/>
  <c r="AB17" i="5" s="1"/>
  <c r="F291" i="5"/>
  <c r="AA17" i="5" s="1"/>
  <c r="F290" i="5"/>
  <c r="F289" i="5"/>
  <c r="F288" i="5"/>
  <c r="J18" i="5" s="1"/>
  <c r="F287" i="5"/>
  <c r="F286" i="5"/>
  <c r="AH43" i="5" s="1"/>
  <c r="F285" i="5"/>
  <c r="F284" i="5"/>
  <c r="T25" i="5" s="1"/>
  <c r="F283" i="5"/>
  <c r="S16" i="5" s="1"/>
  <c r="F282" i="5"/>
  <c r="F281" i="5"/>
  <c r="Q17" i="5" s="1"/>
  <c r="F280" i="5"/>
  <c r="Q46" i="5" s="1"/>
  <c r="F279" i="5"/>
  <c r="F278" i="5"/>
  <c r="N18" i="5" s="1"/>
  <c r="F277" i="5"/>
  <c r="M13" i="5" s="1"/>
  <c r="F276" i="5"/>
  <c r="L18" i="5" s="1"/>
  <c r="F275" i="5"/>
  <c r="X20" i="5" s="1"/>
  <c r="F274" i="5"/>
  <c r="F273" i="5"/>
  <c r="V17" i="5" s="1"/>
  <c r="F272" i="5"/>
  <c r="T17" i="5" s="1"/>
  <c r="F271" i="5"/>
  <c r="AG17" i="5" s="1"/>
  <c r="F270" i="5"/>
  <c r="AG44" i="5" s="1"/>
  <c r="F269" i="5"/>
  <c r="AE18" i="5" s="1"/>
  <c r="F268" i="5"/>
  <c r="AD14" i="5" s="1"/>
  <c r="F267" i="5"/>
  <c r="AC17" i="5" s="1"/>
  <c r="F266" i="5"/>
  <c r="F265" i="5"/>
  <c r="F264" i="5"/>
  <c r="Z22" i="5" s="1"/>
  <c r="F263" i="5"/>
  <c r="Y15" i="5" s="1"/>
  <c r="F262" i="5"/>
  <c r="K12" i="5" s="1"/>
  <c r="F261" i="5"/>
  <c r="K42" i="5" s="1"/>
  <c r="F260" i="5"/>
  <c r="AH56" i="5" s="1"/>
  <c r="F259" i="5"/>
  <c r="AH13" i="5" s="1"/>
  <c r="F258" i="5"/>
  <c r="F257" i="5"/>
  <c r="S26" i="5" s="1"/>
  <c r="F256" i="5"/>
  <c r="R19" i="5" s="1"/>
  <c r="F255" i="5"/>
  <c r="Q16" i="5" s="1"/>
  <c r="F254" i="5"/>
  <c r="F253" i="5"/>
  <c r="F252" i="5"/>
  <c r="N19" i="5" s="1"/>
  <c r="F251" i="5"/>
  <c r="J19" i="5" s="1"/>
  <c r="F250" i="5"/>
  <c r="F249" i="5"/>
  <c r="Y43" i="5" s="1"/>
  <c r="F248" i="5"/>
  <c r="W14" i="5" s="1"/>
  <c r="F247" i="5"/>
  <c r="V53" i="5" s="1"/>
  <c r="F246" i="5"/>
  <c r="Y47" i="5" s="1"/>
  <c r="F245" i="5"/>
  <c r="F244" i="5"/>
  <c r="L50" i="5" s="1"/>
  <c r="F243" i="5"/>
  <c r="F242" i="5"/>
  <c r="F241" i="5"/>
  <c r="Q44" i="5" s="1"/>
  <c r="F240" i="5"/>
  <c r="Q15" i="5" s="1"/>
  <c r="F239" i="5"/>
  <c r="R28" i="5" s="1"/>
  <c r="F238" i="5"/>
  <c r="R50" i="5" s="1"/>
  <c r="F237" i="5"/>
  <c r="U44" i="5" s="1"/>
  <c r="F236" i="5"/>
  <c r="AH14" i="5" s="1"/>
  <c r="F235" i="5"/>
  <c r="F234" i="5"/>
  <c r="J50" i="5" s="1"/>
  <c r="F233" i="5"/>
  <c r="L20" i="5" s="1"/>
  <c r="F232" i="5"/>
  <c r="U11" i="5" s="1"/>
  <c r="F231" i="5"/>
  <c r="Z24" i="5" s="1"/>
  <c r="F230" i="5"/>
  <c r="F229" i="5"/>
  <c r="AB18" i="5" s="1"/>
  <c r="F228" i="5"/>
  <c r="AC6" i="5" s="1"/>
  <c r="F227" i="5"/>
  <c r="AD4" i="5" s="1"/>
  <c r="F226" i="5"/>
  <c r="AE16" i="5" s="1"/>
  <c r="F225" i="5"/>
  <c r="AF21" i="5" s="1"/>
  <c r="F224" i="5"/>
  <c r="AG12" i="5" s="1"/>
  <c r="F223" i="5"/>
  <c r="T45" i="5" s="1"/>
  <c r="F222" i="5"/>
  <c r="F221" i="5"/>
  <c r="F220" i="5"/>
  <c r="Y35" i="5" s="1"/>
  <c r="F219" i="5"/>
  <c r="M40" i="5" s="1"/>
  <c r="F218" i="5"/>
  <c r="F217" i="5"/>
  <c r="N21" i="5" s="1"/>
  <c r="F216" i="5"/>
  <c r="N53" i="5" s="1"/>
  <c r="F215" i="5"/>
  <c r="J21" i="5" s="1"/>
  <c r="F214" i="5"/>
  <c r="F213" i="5"/>
  <c r="U10" i="5" s="1"/>
  <c r="F212" i="5"/>
  <c r="W9" i="5" s="1"/>
  <c r="F211" i="5"/>
  <c r="F210" i="5"/>
  <c r="F209" i="5"/>
  <c r="F208" i="5"/>
  <c r="M10" i="5" s="1"/>
  <c r="F207" i="5"/>
  <c r="F206" i="5"/>
  <c r="F205" i="5"/>
  <c r="F204" i="5"/>
  <c r="Z57" i="5" s="1"/>
  <c r="F203" i="5"/>
  <c r="AC58" i="5" s="1"/>
  <c r="F202" i="5"/>
  <c r="F201" i="5"/>
  <c r="AD6" i="5" s="1"/>
  <c r="F200" i="5"/>
  <c r="AD55" i="5" s="1"/>
  <c r="F199" i="5"/>
  <c r="AG41" i="5" s="1"/>
  <c r="F198" i="5"/>
  <c r="F197" i="5"/>
  <c r="V20" i="5" s="1"/>
  <c r="F196" i="5"/>
  <c r="W43" i="5" s="1"/>
  <c r="F195" i="5"/>
  <c r="W13" i="5" s="1"/>
  <c r="F194" i="5"/>
  <c r="F193" i="5"/>
  <c r="Z23" i="5" s="1"/>
  <c r="F192" i="5"/>
  <c r="AG40" i="5" s="1"/>
  <c r="F191" i="5"/>
  <c r="AD49" i="5" s="1"/>
  <c r="F190" i="5"/>
  <c r="F189" i="5"/>
  <c r="AF26" i="5" s="1"/>
  <c r="F188" i="5"/>
  <c r="AD26" i="5" s="1"/>
  <c r="F187" i="5"/>
  <c r="Z55" i="5" s="1"/>
  <c r="F186" i="5"/>
  <c r="AA3" i="5" s="1"/>
  <c r="F185" i="5"/>
  <c r="Q9" i="5" s="1"/>
  <c r="F184" i="5"/>
  <c r="O9" i="5" s="1"/>
  <c r="F183" i="5"/>
  <c r="F182" i="5"/>
  <c r="AC28" i="5" s="1"/>
  <c r="F181" i="5"/>
  <c r="AG11" i="5" s="1"/>
  <c r="F180" i="5"/>
  <c r="U41" i="5" s="1"/>
  <c r="F179" i="5"/>
  <c r="R22" i="5" s="1"/>
  <c r="F178" i="5"/>
  <c r="F177" i="5"/>
  <c r="P52" i="5" s="1"/>
  <c r="F176" i="5"/>
  <c r="Q52" i="5" s="1"/>
  <c r="F175" i="5"/>
  <c r="N52" i="5" s="1"/>
  <c r="F174" i="5"/>
  <c r="K9" i="5" s="1"/>
  <c r="F173" i="5"/>
  <c r="L52" i="5" s="1"/>
  <c r="F172" i="5"/>
  <c r="M41" i="5" s="1"/>
  <c r="F171" i="5"/>
  <c r="V26" i="5" s="1"/>
  <c r="F170" i="5"/>
  <c r="F169" i="5"/>
  <c r="M8" i="5" s="1"/>
  <c r="F168" i="5"/>
  <c r="T55" i="5" s="1"/>
  <c r="F167" i="5"/>
  <c r="AC13" i="5" s="1"/>
  <c r="F166" i="5"/>
  <c r="F165" i="5"/>
  <c r="AD57" i="5" s="1"/>
  <c r="F164" i="5"/>
  <c r="AE10" i="5" s="1"/>
  <c r="F163" i="5"/>
  <c r="AF27" i="5" s="1"/>
  <c r="F162" i="5"/>
  <c r="AD21" i="5" s="1"/>
  <c r="F161" i="5"/>
  <c r="Z11" i="5" s="1"/>
  <c r="F160" i="5"/>
  <c r="AA47" i="5" s="1"/>
  <c r="F159" i="5"/>
  <c r="X59" i="5" s="1"/>
  <c r="F158" i="5"/>
  <c r="F157" i="5"/>
  <c r="F156" i="5"/>
  <c r="AH51" i="5" s="1"/>
  <c r="F155" i="5"/>
  <c r="AI23" i="5" s="1"/>
  <c r="F154" i="5"/>
  <c r="F153" i="5"/>
  <c r="U8" i="5" s="1"/>
  <c r="F152" i="5"/>
  <c r="T23" i="5" s="1"/>
  <c r="F151" i="5"/>
  <c r="P55" i="5" s="1"/>
  <c r="F150" i="5"/>
  <c r="S8" i="5" s="1"/>
  <c r="F149" i="5"/>
  <c r="N58" i="5" s="1"/>
  <c r="F148" i="5"/>
  <c r="R23" i="5" s="1"/>
  <c r="F147" i="5"/>
  <c r="O23" i="5" s="1"/>
  <c r="F146" i="5"/>
  <c r="F145" i="5"/>
  <c r="X23" i="5" s="1"/>
  <c r="F144" i="5"/>
  <c r="V50" i="5" s="1"/>
  <c r="F143" i="5"/>
  <c r="F142" i="5"/>
  <c r="V24" i="5" s="1"/>
  <c r="F141" i="5"/>
  <c r="L24" i="5" s="1"/>
  <c r="F140" i="5"/>
  <c r="Q7" i="5" s="1"/>
  <c r="F139" i="5"/>
  <c r="O54" i="5" s="1"/>
  <c r="F138" i="5"/>
  <c r="F137" i="5"/>
  <c r="P24" i="5" s="1"/>
  <c r="F136" i="5"/>
  <c r="J24" i="5" s="1"/>
  <c r="F135" i="5"/>
  <c r="S39" i="5" s="1"/>
  <c r="F134" i="5"/>
  <c r="R54" i="5" s="1"/>
  <c r="F133" i="5"/>
  <c r="U39" i="5" s="1"/>
  <c r="F132" i="5"/>
  <c r="AG9" i="5" s="1"/>
  <c r="F131" i="5"/>
  <c r="AH34" i="5" s="1"/>
  <c r="F130" i="5"/>
  <c r="F129" i="5"/>
  <c r="J54" i="5" s="1"/>
  <c r="F128" i="5"/>
  <c r="X44" i="5" s="1"/>
  <c r="F127" i="5"/>
  <c r="AC10" i="5" s="1"/>
  <c r="F126" i="5"/>
  <c r="Z27" i="5" s="1"/>
  <c r="F125" i="5"/>
  <c r="AA8" i="5" s="1"/>
  <c r="F124" i="5"/>
  <c r="AB53" i="5" s="1"/>
  <c r="F123" i="5"/>
  <c r="AE27" i="5" s="1"/>
  <c r="F122" i="5"/>
  <c r="AD58" i="5" s="1"/>
  <c r="F121" i="5"/>
  <c r="AH26" i="5" s="1"/>
  <c r="F120" i="5"/>
  <c r="AI22" i="5" s="1"/>
  <c r="F119" i="5"/>
  <c r="T57" i="5" s="1"/>
  <c r="F118" i="5"/>
  <c r="F117" i="5"/>
  <c r="F116" i="5"/>
  <c r="Y9" i="5" s="1"/>
  <c r="F115" i="5"/>
  <c r="F114" i="5"/>
  <c r="F113" i="5"/>
  <c r="L25" i="5" s="1"/>
  <c r="F112" i="5"/>
  <c r="N57" i="5" s="1"/>
  <c r="F111" i="5"/>
  <c r="S6" i="5" s="1"/>
  <c r="F110" i="5"/>
  <c r="T27" i="5" s="1"/>
  <c r="F109" i="5"/>
  <c r="F108" i="5"/>
  <c r="Q6" i="5" s="1"/>
  <c r="F107" i="5"/>
  <c r="U5" i="5" s="1"/>
  <c r="F106" i="5"/>
  <c r="F105" i="5"/>
  <c r="AF6" i="5" s="1"/>
  <c r="F104" i="5"/>
  <c r="K36" i="5" s="1"/>
  <c r="F103" i="5"/>
  <c r="J57" i="5" s="1"/>
  <c r="F102" i="5"/>
  <c r="X45" i="5" s="1"/>
  <c r="F101" i="5"/>
  <c r="AB21" i="5" s="1"/>
  <c r="F100" i="5"/>
  <c r="Z58" i="5" s="1"/>
  <c r="F99" i="5"/>
  <c r="F98" i="5"/>
  <c r="F97" i="5"/>
  <c r="F96" i="5"/>
  <c r="W10" i="5" s="1"/>
  <c r="F95" i="5"/>
  <c r="AG50" i="5" s="1"/>
  <c r="F94" i="5"/>
  <c r="AF37" i="5" s="1"/>
  <c r="F93" i="5"/>
  <c r="R25" i="5" s="1"/>
  <c r="F92" i="5"/>
  <c r="W38" i="5" s="1"/>
  <c r="F91" i="5"/>
  <c r="W5" i="5" s="1"/>
  <c r="F90" i="5"/>
  <c r="F89" i="5"/>
  <c r="AC4" i="5" s="1"/>
  <c r="F88" i="5"/>
  <c r="AI6" i="5" s="1"/>
  <c r="F87" i="5"/>
  <c r="AD41" i="5" s="1"/>
  <c r="F86" i="5"/>
  <c r="AE41" i="5" s="1"/>
  <c r="F85" i="5"/>
  <c r="F84" i="5"/>
  <c r="AF25" i="5" s="1"/>
  <c r="F83" i="5"/>
  <c r="F82" i="5"/>
  <c r="AA34" i="5" s="1"/>
  <c r="F81" i="5"/>
  <c r="X28" i="5" s="1"/>
  <c r="F80" i="5"/>
  <c r="J56" i="5" s="1"/>
  <c r="F79" i="5"/>
  <c r="M3" i="5" s="1"/>
  <c r="F78" i="5"/>
  <c r="F77" i="5"/>
  <c r="F76" i="5"/>
  <c r="U37" i="5" s="1"/>
  <c r="F75" i="5"/>
  <c r="R27" i="5" s="1"/>
  <c r="F74" i="5"/>
  <c r="F73" i="5"/>
  <c r="T13" i="5" s="1"/>
  <c r="F72" i="5"/>
  <c r="N26" i="5" s="1"/>
  <c r="F71" i="5"/>
  <c r="N56" i="5" s="1"/>
  <c r="F70" i="5"/>
  <c r="O3" i="5" s="1"/>
  <c r="F69" i="5"/>
  <c r="F68" i="5"/>
  <c r="P26" i="5" s="1"/>
  <c r="F67" i="5"/>
  <c r="Z19" i="5" s="1"/>
  <c r="F66" i="5"/>
  <c r="F65" i="5"/>
  <c r="F64" i="5"/>
  <c r="J14" i="5" s="1"/>
  <c r="Z28" i="5"/>
  <c r="Y28" i="5"/>
  <c r="V28" i="5"/>
  <c r="F63" i="5"/>
  <c r="AH19" i="5" s="1"/>
  <c r="X27" i="5"/>
  <c r="U27" i="5"/>
  <c r="F62" i="5"/>
  <c r="AI5" i="5" s="1"/>
  <c r="Q26" i="5"/>
  <c r="F61" i="5"/>
  <c r="AE3" i="5" s="1"/>
  <c r="AB25" i="5"/>
  <c r="O25" i="5"/>
  <c r="F60" i="5"/>
  <c r="AG13" i="5" s="1"/>
  <c r="S24" i="5"/>
  <c r="F59" i="5"/>
  <c r="AA21" i="5" s="1"/>
  <c r="U23" i="5"/>
  <c r="F58" i="5"/>
  <c r="AC43" i="5" s="1"/>
  <c r="AH22" i="5"/>
  <c r="AG22" i="5"/>
  <c r="V22" i="5"/>
  <c r="L22" i="5"/>
  <c r="F57" i="5"/>
  <c r="AC14" i="5" s="1"/>
  <c r="O21" i="5"/>
  <c r="L21" i="5"/>
  <c r="F56" i="5"/>
  <c r="AD18" i="5" s="1"/>
  <c r="S20" i="5"/>
  <c r="F55" i="5"/>
  <c r="AA19" i="5"/>
  <c r="X19" i="5"/>
  <c r="W19" i="5"/>
  <c r="T19" i="5"/>
  <c r="F54" i="5"/>
  <c r="J44" i="5" s="1"/>
  <c r="AA18" i="5"/>
  <c r="W18" i="5"/>
  <c r="S18" i="5"/>
  <c r="K18" i="5"/>
  <c r="F53" i="5"/>
  <c r="M17" i="5" s="1"/>
  <c r="AF17" i="5"/>
  <c r="P17" i="5"/>
  <c r="F52" i="5"/>
  <c r="R10" i="5" s="1"/>
  <c r="AA16" i="5"/>
  <c r="Y16" i="5"/>
  <c r="F51" i="5"/>
  <c r="AI57" i="5" s="1"/>
  <c r="P15" i="5"/>
  <c r="F50" i="5"/>
  <c r="X22" i="5" s="1"/>
  <c r="AA14" i="5"/>
  <c r="Y14" i="5"/>
  <c r="F49" i="5"/>
  <c r="R40" i="5" s="1"/>
  <c r="O13" i="5"/>
  <c r="N13" i="5"/>
  <c r="K13" i="5"/>
  <c r="F48" i="5"/>
  <c r="T10" i="5" s="1"/>
  <c r="AD12" i="5"/>
  <c r="Q12" i="5"/>
  <c r="F47" i="5"/>
  <c r="AI11" i="5"/>
  <c r="AA11" i="5"/>
  <c r="F46" i="5"/>
  <c r="L14" i="5" s="1"/>
  <c r="F45" i="5"/>
  <c r="AE9" i="5"/>
  <c r="U9" i="5"/>
  <c r="F44" i="5"/>
  <c r="O49" i="5" s="1"/>
  <c r="AH8" i="5"/>
  <c r="AE8" i="5"/>
  <c r="P8" i="5"/>
  <c r="F43" i="5"/>
  <c r="R7" i="5"/>
  <c r="M7" i="5"/>
  <c r="F42" i="5"/>
  <c r="M49" i="5" s="1"/>
  <c r="Y6" i="5"/>
  <c r="J6" i="5"/>
  <c r="F41" i="5"/>
  <c r="Y21" i="5" s="1"/>
  <c r="AF5" i="5"/>
  <c r="AE5" i="5"/>
  <c r="F40" i="5"/>
  <c r="S13" i="5" s="1"/>
  <c r="AF4" i="5"/>
  <c r="N4" i="5"/>
  <c r="K4" i="5"/>
  <c r="F39" i="5"/>
  <c r="K16" i="5" s="1"/>
  <c r="AF3" i="5"/>
  <c r="T3" i="5"/>
  <c r="F38" i="5"/>
  <c r="Y51" i="5" s="1"/>
  <c r="F37" i="5"/>
  <c r="M46" i="5" s="1"/>
  <c r="F36" i="5"/>
  <c r="P11" i="5" s="1"/>
  <c r="F35" i="5"/>
  <c r="Q13" i="5" s="1"/>
  <c r="F34" i="5"/>
  <c r="N47" i="5" s="1"/>
  <c r="F33" i="5"/>
  <c r="Q45" i="5" s="1"/>
  <c r="F32" i="5"/>
  <c r="F31" i="5"/>
  <c r="F30" i="5"/>
  <c r="Z59" i="5"/>
  <c r="U59" i="5"/>
  <c r="Q59" i="5"/>
  <c r="O59" i="5"/>
  <c r="F29" i="5"/>
  <c r="AB58" i="5"/>
  <c r="AA58" i="5"/>
  <c r="S58" i="5"/>
  <c r="M58" i="5"/>
  <c r="F28" i="5"/>
  <c r="AH57" i="5"/>
  <c r="AE57" i="5"/>
  <c r="X57" i="5"/>
  <c r="F27" i="5"/>
  <c r="AF18" i="5" s="1"/>
  <c r="X56" i="5"/>
  <c r="P56" i="5"/>
  <c r="F26" i="5"/>
  <c r="K46" i="5" s="1"/>
  <c r="U55" i="5"/>
  <c r="O55" i="5"/>
  <c r="F25" i="5"/>
  <c r="AH54" i="5"/>
  <c r="X54" i="5"/>
  <c r="U54" i="5"/>
  <c r="K54" i="5"/>
  <c r="F24" i="5"/>
  <c r="F23" i="5"/>
  <c r="AI52" i="5"/>
  <c r="AH52" i="5"/>
  <c r="AE52" i="5"/>
  <c r="X52" i="5"/>
  <c r="F22" i="5"/>
  <c r="AG51" i="5"/>
  <c r="Q51" i="5"/>
  <c r="F21" i="5"/>
  <c r="AF50" i="5"/>
  <c r="AE50" i="5"/>
  <c r="F20" i="5"/>
  <c r="AG4" i="5" s="1"/>
  <c r="AF49" i="5"/>
  <c r="X49" i="5"/>
  <c r="N49" i="5"/>
  <c r="F19" i="5"/>
  <c r="AH48" i="5"/>
  <c r="AE48" i="5"/>
  <c r="X48" i="5"/>
  <c r="O48" i="5"/>
  <c r="N48" i="5"/>
  <c r="F18" i="5"/>
  <c r="AI27" i="5" s="1"/>
  <c r="AE47" i="5"/>
  <c r="Z47" i="5"/>
  <c r="V47" i="5"/>
  <c r="P47" i="5"/>
  <c r="F17" i="5"/>
  <c r="AG55" i="5" s="1"/>
  <c r="X46" i="5"/>
  <c r="W46" i="5"/>
  <c r="S46" i="5"/>
  <c r="F16" i="5"/>
  <c r="AG45" i="5"/>
  <c r="AD45" i="5"/>
  <c r="AA45" i="5"/>
  <c r="R45" i="5"/>
  <c r="K45" i="5"/>
  <c r="J45" i="5"/>
  <c r="F15" i="5"/>
  <c r="M16" i="5" s="1"/>
  <c r="AF44" i="5"/>
  <c r="R44" i="5"/>
  <c r="K44" i="5"/>
  <c r="F14" i="5"/>
  <c r="W58" i="5" s="1"/>
  <c r="AE43" i="5"/>
  <c r="AD43" i="5"/>
  <c r="T43" i="5"/>
  <c r="R43" i="5"/>
  <c r="K43" i="5"/>
  <c r="AH42" i="5"/>
  <c r="AD42" i="5"/>
  <c r="V42" i="5"/>
  <c r="J42" i="5"/>
  <c r="AH41" i="5"/>
  <c r="Z41" i="5"/>
  <c r="Q41" i="5"/>
  <c r="N41" i="5"/>
  <c r="AA40" i="5"/>
  <c r="X40" i="5"/>
  <c r="U40" i="5"/>
  <c r="P40" i="5"/>
  <c r="L40" i="5"/>
  <c r="K40" i="5"/>
  <c r="B10" i="5"/>
  <c r="AH39" i="5"/>
  <c r="AF39" i="5"/>
  <c r="R39" i="5"/>
  <c r="L39" i="5"/>
  <c r="AI38" i="5"/>
  <c r="R38" i="5"/>
  <c r="AH37" i="5"/>
  <c r="AE37" i="5"/>
  <c r="AD37" i="5"/>
  <c r="AH36" i="5"/>
  <c r="AG36" i="5"/>
  <c r="AA36" i="5"/>
  <c r="X36" i="5"/>
  <c r="AG35" i="5"/>
  <c r="W35" i="5"/>
  <c r="V35" i="5"/>
  <c r="N35" i="5"/>
  <c r="V34" i="5"/>
  <c r="Q34" i="5"/>
  <c r="J36" i="5" l="1"/>
  <c r="T39" i="5"/>
  <c r="AB40" i="5"/>
  <c r="AA48" i="5"/>
  <c r="AG49" i="5"/>
  <c r="J52" i="5"/>
  <c r="W7" i="5"/>
  <c r="J10" i="5"/>
  <c r="R13" i="5"/>
  <c r="P21" i="5"/>
  <c r="AD34" i="5"/>
  <c r="O36" i="5"/>
  <c r="K37" i="5"/>
  <c r="S38" i="5"/>
  <c r="J41" i="5"/>
  <c r="S42" i="5"/>
  <c r="N45" i="5"/>
  <c r="AH45" i="5"/>
  <c r="AF46" i="5"/>
  <c r="AF47" i="5"/>
  <c r="R51" i="5"/>
  <c r="M52" i="5"/>
  <c r="Y54" i="5"/>
  <c r="Q55" i="5"/>
  <c r="N6" i="5"/>
  <c r="J9" i="5"/>
  <c r="V10" i="5"/>
  <c r="Z13" i="5"/>
  <c r="P20" i="5"/>
  <c r="X21" i="5"/>
  <c r="Q36" i="5"/>
  <c r="N37" i="5"/>
  <c r="W39" i="5"/>
  <c r="O40" i="5"/>
  <c r="S43" i="5"/>
  <c r="O45" i="5"/>
  <c r="AF48" i="5"/>
  <c r="S50" i="5"/>
  <c r="S51" i="5"/>
  <c r="W52" i="5"/>
  <c r="O53" i="5"/>
  <c r="R55" i="5"/>
  <c r="AI56" i="5"/>
  <c r="J58" i="5"/>
  <c r="J59" i="5"/>
  <c r="J3" i="5"/>
  <c r="P6" i="5"/>
  <c r="Z10" i="5"/>
  <c r="Y12" i="5"/>
  <c r="AE13" i="5"/>
  <c r="S37" i="5"/>
  <c r="X39" i="5"/>
  <c r="J48" i="5"/>
  <c r="AD38" i="5"/>
  <c r="L46" i="5"/>
  <c r="Z51" i="5"/>
  <c r="J5" i="5"/>
  <c r="T35" i="5"/>
  <c r="W36" i="5"/>
  <c r="Y37" i="5"/>
  <c r="AG38" i="5"/>
  <c r="Z39" i="5"/>
  <c r="Q40" i="5"/>
  <c r="O41" i="5"/>
  <c r="Y42" i="5"/>
  <c r="AB44" i="5"/>
  <c r="W45" i="5"/>
  <c r="P46" i="5"/>
  <c r="AF54" i="5"/>
  <c r="X55" i="5"/>
  <c r="R58" i="5"/>
  <c r="P59" i="5"/>
  <c r="U3" i="5"/>
  <c r="W11" i="5"/>
  <c r="X16" i="5"/>
  <c r="P22" i="5"/>
  <c r="AG24" i="5"/>
  <c r="P34" i="5"/>
  <c r="AG42" i="5"/>
  <c r="AB45" i="5"/>
  <c r="T46" i="5"/>
  <c r="X47" i="5"/>
  <c r="AI51" i="5"/>
  <c r="AI54" i="5"/>
  <c r="K56" i="5"/>
  <c r="AC57" i="5"/>
  <c r="T58" i="5"/>
  <c r="T59" i="5"/>
  <c r="AI9" i="5"/>
  <c r="J25" i="5"/>
  <c r="P54" i="5"/>
  <c r="V51" i="5"/>
  <c r="AF16" i="5"/>
  <c r="P18" i="5"/>
  <c r="Q38" i="5"/>
  <c r="Q39" i="5"/>
  <c r="AG39" i="5"/>
  <c r="AB43" i="5"/>
  <c r="J46" i="5"/>
  <c r="Y46" i="5"/>
  <c r="P48" i="5"/>
  <c r="X51" i="5"/>
  <c r="K53" i="5"/>
  <c r="AD54" i="5"/>
  <c r="AF56" i="5"/>
  <c r="AF59" i="5"/>
  <c r="S15" i="5"/>
  <c r="N27" i="5"/>
  <c r="Q49" i="5"/>
  <c r="AA9" i="5"/>
  <c r="V48" i="5"/>
  <c r="Q8" i="5"/>
  <c r="Q35" i="5"/>
  <c r="O46" i="5"/>
  <c r="V54" i="5"/>
  <c r="R3" i="5"/>
  <c r="Y10" i="5"/>
  <c r="J20" i="5"/>
  <c r="AB24" i="5"/>
  <c r="L13" i="5"/>
  <c r="AC25" i="5"/>
  <c r="R59" i="5"/>
  <c r="O35" i="5"/>
  <c r="AH24" i="5"/>
  <c r="Y45" i="5"/>
  <c r="S49" i="5"/>
  <c r="X4" i="5"/>
  <c r="AH50" i="5"/>
  <c r="AG34" i="5"/>
  <c r="AF38" i="5"/>
  <c r="AF40" i="5"/>
  <c r="P50" i="5"/>
  <c r="J51" i="5"/>
  <c r="AF55" i="5"/>
  <c r="P28" i="5"/>
  <c r="Z45" i="5"/>
  <c r="O38" i="5"/>
  <c r="AC42" i="5"/>
  <c r="P44" i="5"/>
  <c r="AC47" i="5"/>
  <c r="R53" i="5"/>
  <c r="Y59" i="5"/>
  <c r="AC11" i="5"/>
  <c r="AC12" i="5"/>
  <c r="T18" i="5"/>
  <c r="T22" i="5"/>
  <c r="AD23" i="5"/>
  <c r="J26" i="5"/>
  <c r="V27" i="5"/>
  <c r="AH38" i="5"/>
  <c r="AA12" i="5"/>
  <c r="O42" i="5"/>
  <c r="R42" i="5"/>
  <c r="S47" i="5"/>
  <c r="AH55" i="5"/>
  <c r="O6" i="5"/>
  <c r="V13" i="5"/>
  <c r="AH27" i="5"/>
  <c r="R34" i="5"/>
  <c r="AB35" i="5"/>
  <c r="T47" i="5"/>
  <c r="AC20" i="5"/>
  <c r="T24" i="5"/>
  <c r="AG54" i="5"/>
  <c r="Y36" i="5"/>
  <c r="T42" i="5"/>
  <c r="Z5" i="5"/>
  <c r="X24" i="5"/>
  <c r="X25" i="5"/>
  <c r="B8" i="7"/>
  <c r="B8" i="6"/>
  <c r="AC37" i="5"/>
  <c r="AE46" i="5"/>
  <c r="AB51" i="5"/>
  <c r="J53" i="5"/>
  <c r="U56" i="5"/>
  <c r="L59" i="5"/>
  <c r="AA6" i="5"/>
  <c r="S7" i="5"/>
  <c r="T8" i="5"/>
  <c r="AE12" i="5"/>
  <c r="O16" i="5"/>
  <c r="K17" i="5"/>
  <c r="AH18" i="5"/>
  <c r="T20" i="5"/>
  <c r="J22" i="5"/>
  <c r="AB28" i="5"/>
  <c r="AA37" i="5"/>
  <c r="AB37" i="5"/>
  <c r="M45" i="5"/>
  <c r="L57" i="5"/>
  <c r="AA4" i="5"/>
  <c r="AE34" i="5"/>
  <c r="AA38" i="5"/>
  <c r="M39" i="5"/>
  <c r="Q43" i="5"/>
  <c r="T49" i="5"/>
  <c r="W56" i="5"/>
  <c r="AD59" i="5"/>
  <c r="L10" i="5"/>
  <c r="N11" i="5"/>
  <c r="P12" i="5"/>
  <c r="L17" i="5"/>
  <c r="AB19" i="5"/>
  <c r="N25" i="5"/>
  <c r="L28" i="5"/>
  <c r="S53" i="5"/>
  <c r="AA51" i="5"/>
  <c r="L37" i="5"/>
  <c r="N39" i="5"/>
  <c r="AD44" i="5"/>
  <c r="R46" i="5"/>
  <c r="L48" i="5"/>
  <c r="L54" i="5"/>
  <c r="AF8" i="5"/>
  <c r="W16" i="5"/>
  <c r="N16" i="5"/>
  <c r="AE38" i="5"/>
  <c r="AB42" i="5"/>
  <c r="AI45" i="5"/>
  <c r="T51" i="5"/>
  <c r="AC9" i="5"/>
  <c r="V14" i="5"/>
  <c r="U15" i="5"/>
  <c r="AA20" i="5"/>
  <c r="S22" i="5"/>
  <c r="AC24" i="5"/>
  <c r="K5" i="5"/>
  <c r="V46" i="5"/>
  <c r="S36" i="5"/>
  <c r="U4" i="5"/>
  <c r="T56" i="5"/>
  <c r="S3" i="5"/>
  <c r="AB41" i="5"/>
  <c r="AG6" i="5"/>
  <c r="AI42" i="5"/>
  <c r="AD28" i="5"/>
  <c r="L58" i="5"/>
  <c r="P25" i="5"/>
  <c r="N28" i="5"/>
  <c r="K39" i="5"/>
  <c r="N54" i="5"/>
  <c r="O7" i="5"/>
  <c r="M38" i="5"/>
  <c r="J23" i="5"/>
  <c r="L23" i="5"/>
  <c r="U38" i="5"/>
  <c r="Y5" i="5"/>
  <c r="V55" i="5"/>
  <c r="S41" i="5"/>
  <c r="S9" i="5"/>
  <c r="T53" i="5"/>
  <c r="X9" i="5"/>
  <c r="AC15" i="5"/>
  <c r="AB57" i="5"/>
  <c r="AI17" i="5"/>
  <c r="AI35" i="5"/>
  <c r="L53" i="5"/>
  <c r="O10" i="5"/>
  <c r="O11" i="5"/>
  <c r="N50" i="5"/>
  <c r="M12" i="5"/>
  <c r="M42" i="5"/>
  <c r="U12" i="5"/>
  <c r="U46" i="5"/>
  <c r="AB23" i="5"/>
  <c r="AC45" i="5"/>
  <c r="V38" i="5"/>
  <c r="W17" i="5"/>
  <c r="R18" i="5"/>
  <c r="S44" i="5"/>
  <c r="Z16" i="5"/>
  <c r="AA49" i="5"/>
  <c r="AH21" i="5"/>
  <c r="AI58" i="5"/>
  <c r="M27" i="5"/>
  <c r="L34" i="5"/>
  <c r="AE7" i="5"/>
  <c r="AD36" i="5"/>
  <c r="N34" i="5"/>
  <c r="O8" i="5"/>
  <c r="M35" i="5"/>
  <c r="L5" i="5"/>
  <c r="U36" i="5"/>
  <c r="T26" i="5"/>
  <c r="AB26" i="5"/>
  <c r="AC38" i="5"/>
  <c r="W6" i="5"/>
  <c r="V56" i="5"/>
  <c r="U6" i="5"/>
  <c r="T44" i="5"/>
  <c r="L45" i="5"/>
  <c r="M18" i="5"/>
  <c r="AD48" i="5"/>
  <c r="AE20" i="5"/>
  <c r="J12" i="5"/>
  <c r="M51" i="5"/>
  <c r="N42" i="5"/>
  <c r="O19" i="5"/>
  <c r="L11" i="5"/>
  <c r="J43" i="5"/>
  <c r="AC48" i="5"/>
  <c r="AB16" i="5"/>
  <c r="T40" i="5"/>
  <c r="R15" i="5"/>
  <c r="AC59" i="5"/>
  <c r="Z7" i="5"/>
  <c r="W50" i="5"/>
  <c r="U18" i="5"/>
  <c r="AG56" i="5"/>
  <c r="AC27" i="5"/>
  <c r="AH5" i="5"/>
  <c r="AF43" i="5"/>
  <c r="M22" i="5"/>
  <c r="K52" i="5"/>
  <c r="AE25" i="5"/>
  <c r="W59" i="5"/>
  <c r="J38" i="5"/>
  <c r="J8" i="5"/>
  <c r="Y49" i="5"/>
  <c r="W22" i="5"/>
  <c r="W47" i="5"/>
  <c r="R4" i="5"/>
  <c r="AC53" i="5"/>
  <c r="Z14" i="5"/>
  <c r="AC22" i="5"/>
  <c r="AF58" i="5"/>
  <c r="AH9" i="5"/>
  <c r="X34" i="5"/>
  <c r="M26" i="5"/>
  <c r="P35" i="5"/>
  <c r="AE22" i="5"/>
  <c r="AD35" i="5"/>
  <c r="AE51" i="5"/>
  <c r="AB4" i="5"/>
  <c r="Z18" i="5"/>
  <c r="AA50" i="5"/>
  <c r="O44" i="5"/>
  <c r="AF53" i="5"/>
  <c r="AH20" i="5"/>
  <c r="U50" i="5"/>
  <c r="U17" i="5"/>
  <c r="Z38" i="5"/>
  <c r="AC41" i="5"/>
  <c r="K49" i="5"/>
  <c r="AD8" i="5"/>
  <c r="L16" i="5"/>
  <c r="J28" i="5"/>
  <c r="AA35" i="5"/>
  <c r="AI49" i="5"/>
  <c r="M11" i="5"/>
  <c r="J17" i="5"/>
  <c r="AF22" i="5"/>
  <c r="AC23" i="5"/>
  <c r="Y48" i="5"/>
  <c r="T11" i="5"/>
  <c r="P38" i="5"/>
  <c r="AB48" i="5"/>
  <c r="L7" i="5"/>
  <c r="L44" i="5"/>
  <c r="Q14" i="5"/>
  <c r="R26" i="5"/>
  <c r="R12" i="5"/>
  <c r="J15" i="5"/>
  <c r="AI34" i="5"/>
  <c r="AC35" i="5"/>
  <c r="P36" i="5"/>
  <c r="J39" i="5"/>
  <c r="AH40" i="5"/>
  <c r="AI44" i="5"/>
  <c r="AI46" i="5"/>
  <c r="U48" i="5"/>
  <c r="Z49" i="5"/>
  <c r="U51" i="5"/>
  <c r="AC52" i="5"/>
  <c r="S59" i="5"/>
  <c r="AE59" i="5"/>
  <c r="AE4" i="5"/>
  <c r="M5" i="5"/>
  <c r="AB7" i="5"/>
  <c r="V9" i="5"/>
  <c r="N15" i="5"/>
  <c r="M19" i="5"/>
  <c r="T21" i="5"/>
  <c r="V23" i="5"/>
  <c r="AD24" i="5"/>
  <c r="Z25" i="5"/>
  <c r="AF41" i="5"/>
  <c r="AC36" i="5"/>
  <c r="AI40" i="5"/>
  <c r="AD52" i="5"/>
  <c r="U58" i="5"/>
  <c r="S4" i="5"/>
  <c r="O17" i="5"/>
  <c r="N24" i="5"/>
  <c r="L27" i="5"/>
  <c r="V41" i="5"/>
  <c r="L47" i="5"/>
  <c r="W48" i="5"/>
  <c r="Y50" i="5"/>
  <c r="M56" i="5"/>
  <c r="V58" i="5"/>
  <c r="AD3" i="5"/>
  <c r="AI10" i="5"/>
  <c r="AG16" i="5"/>
  <c r="AF19" i="5"/>
  <c r="Z26" i="5"/>
  <c r="Z34" i="5"/>
  <c r="AH35" i="5"/>
  <c r="V37" i="5"/>
  <c r="AD53" i="5"/>
  <c r="N55" i="5"/>
  <c r="AI16" i="5"/>
  <c r="Y20" i="5"/>
  <c r="N22" i="5"/>
  <c r="AI24" i="5"/>
  <c r="AA26" i="5"/>
  <c r="P53" i="5"/>
  <c r="AE19" i="5"/>
  <c r="Z48" i="5"/>
  <c r="Z37" i="5"/>
  <c r="AH23" i="5"/>
  <c r="U20" i="5"/>
  <c r="S45" i="5"/>
  <c r="L15" i="5"/>
  <c r="J47" i="5"/>
  <c r="N14" i="5"/>
  <c r="N44" i="5"/>
  <c r="AI55" i="5"/>
  <c r="AA5" i="5"/>
  <c r="Z9" i="5"/>
  <c r="W53" i="5"/>
  <c r="Z50" i="5"/>
  <c r="AB10" i="5"/>
  <c r="AC7" i="5"/>
  <c r="AC39" i="5"/>
  <c r="M25" i="5"/>
  <c r="M36" i="5"/>
  <c r="Q21" i="5"/>
  <c r="U47" i="5"/>
  <c r="AH44" i="5"/>
  <c r="AI8" i="5"/>
  <c r="O43" i="5"/>
  <c r="N20" i="5"/>
  <c r="AC44" i="5"/>
  <c r="AB6" i="5"/>
  <c r="L4" i="5"/>
  <c r="M59" i="5"/>
  <c r="AI3" i="5"/>
  <c r="AH47" i="5"/>
  <c r="AI39" i="5"/>
  <c r="AH4" i="5"/>
  <c r="AB56" i="5"/>
  <c r="AC3" i="5"/>
  <c r="T28" i="5"/>
  <c r="U57" i="5"/>
  <c r="AD16" i="5"/>
  <c r="AE44" i="5"/>
  <c r="AI26" i="5"/>
  <c r="AH46" i="5"/>
  <c r="N12" i="5"/>
  <c r="O51" i="5"/>
  <c r="AB36" i="5"/>
  <c r="AC19" i="5"/>
  <c r="AA25" i="5"/>
  <c r="Y57" i="5"/>
  <c r="V11" i="5"/>
  <c r="U53" i="5"/>
  <c r="AE56" i="5"/>
  <c r="AB5" i="5"/>
  <c r="AD40" i="5"/>
  <c r="AD27" i="5"/>
  <c r="AI19" i="5"/>
  <c r="AI48" i="5"/>
  <c r="S55" i="5"/>
  <c r="N8" i="5"/>
  <c r="AE54" i="5"/>
  <c r="AC21" i="5"/>
  <c r="AG57" i="5"/>
  <c r="AB3" i="5"/>
  <c r="Q56" i="5"/>
  <c r="L26" i="5"/>
  <c r="S40" i="5"/>
  <c r="AI20" i="5"/>
  <c r="U35" i="5"/>
  <c r="Z36" i="5"/>
  <c r="AI36" i="5"/>
  <c r="Y38" i="5"/>
  <c r="O39" i="5"/>
  <c r="W41" i="5"/>
  <c r="W44" i="5"/>
  <c r="AD19" i="5"/>
  <c r="AC34" i="5"/>
  <c r="L55" i="5"/>
  <c r="K7" i="5"/>
  <c r="T9" i="5"/>
  <c r="K10" i="5"/>
  <c r="X35" i="5"/>
  <c r="W3" i="5"/>
  <c r="R24" i="5"/>
  <c r="P39" i="5"/>
  <c r="Y39" i="5"/>
  <c r="X41" i="5"/>
  <c r="AB50" i="5"/>
  <c r="S11" i="5"/>
  <c r="X43" i="5"/>
  <c r="AB54" i="5"/>
  <c r="W55" i="5"/>
  <c r="V8" i="5"/>
  <c r="V18" i="5"/>
  <c r="Q3" i="5"/>
  <c r="L56" i="5"/>
  <c r="Y4" i="5"/>
  <c r="AI41" i="5"/>
  <c r="AB52" i="5"/>
  <c r="AG28" i="5"/>
  <c r="S34" i="5"/>
  <c r="V15" i="5"/>
  <c r="X17" i="5"/>
  <c r="V52" i="5"/>
  <c r="K38" i="5"/>
  <c r="K8" i="5"/>
  <c r="AA39" i="5"/>
  <c r="AB27" i="5"/>
  <c r="R21" i="5"/>
  <c r="V57" i="5"/>
  <c r="M43" i="5"/>
  <c r="K11" i="5"/>
  <c r="N51" i="5"/>
  <c r="O12" i="5"/>
  <c r="AI47" i="5"/>
  <c r="AH17" i="5"/>
  <c r="U14" i="5"/>
  <c r="T36" i="5"/>
  <c r="AB8" i="5"/>
  <c r="AC56" i="5"/>
  <c r="L3" i="5"/>
  <c r="M37" i="5"/>
  <c r="N38" i="5"/>
  <c r="O4" i="5"/>
  <c r="K58" i="5"/>
  <c r="K3" i="5"/>
  <c r="Z17" i="5"/>
  <c r="AA46" i="5"/>
  <c r="V49" i="5"/>
  <c r="W8" i="5"/>
  <c r="AC55" i="5"/>
  <c r="AB13" i="5"/>
  <c r="L12" i="5"/>
  <c r="L42" i="5"/>
  <c r="N43" i="5"/>
  <c r="O20" i="5"/>
  <c r="AH3" i="5"/>
  <c r="AH49" i="5"/>
  <c r="R9" i="5"/>
  <c r="R41" i="5"/>
  <c r="AB9" i="5"/>
  <c r="AE53" i="5"/>
  <c r="K55" i="5"/>
  <c r="L8" i="5"/>
  <c r="O58" i="5"/>
  <c r="J7" i="5"/>
  <c r="AE28" i="5"/>
  <c r="AG52" i="5"/>
  <c r="M28" i="5"/>
  <c r="Q57" i="5"/>
  <c r="AE58" i="5"/>
  <c r="AH12" i="5"/>
  <c r="U26" i="5"/>
  <c r="R35" i="5"/>
  <c r="T34" i="5"/>
  <c r="R6" i="5"/>
  <c r="AF34" i="5"/>
  <c r="X37" i="5"/>
  <c r="AI37" i="5"/>
  <c r="AB46" i="5"/>
  <c r="K47" i="5"/>
  <c r="AH59" i="5"/>
  <c r="U28" i="5"/>
  <c r="P43" i="5"/>
  <c r="K20" i="5"/>
  <c r="AH53" i="5"/>
  <c r="AA7" i="5"/>
  <c r="W40" i="5"/>
  <c r="Y8" i="5"/>
  <c r="J55" i="5"/>
  <c r="N23" i="5"/>
  <c r="AG7" i="5"/>
  <c r="AG37" i="5"/>
  <c r="AE11" i="5"/>
  <c r="AE42" i="5"/>
  <c r="AG14" i="5"/>
  <c r="AF52" i="5"/>
  <c r="S14" i="5"/>
  <c r="P58" i="5"/>
  <c r="W42" i="5"/>
  <c r="W12" i="5"/>
  <c r="AA22" i="5"/>
  <c r="Z43" i="5"/>
  <c r="Q47" i="5"/>
  <c r="P19" i="5"/>
  <c r="V7" i="5"/>
  <c r="W57" i="5"/>
  <c r="Z44" i="5"/>
  <c r="AA24" i="5"/>
  <c r="R37" i="5"/>
  <c r="S19" i="5"/>
  <c r="X5" i="5"/>
  <c r="Y56" i="5"/>
  <c r="Q37" i="5"/>
  <c r="P9" i="5"/>
  <c r="X58" i="5"/>
  <c r="Y22" i="5"/>
  <c r="V3" i="5"/>
  <c r="W49" i="5"/>
  <c r="J11" i="5"/>
  <c r="M50" i="5"/>
  <c r="AF7" i="5"/>
  <c r="AG53" i="5"/>
  <c r="T41" i="5"/>
  <c r="Q22" i="5"/>
  <c r="S23" i="5"/>
  <c r="T38" i="5"/>
  <c r="W34" i="5"/>
  <c r="P41" i="5"/>
  <c r="AA44" i="5"/>
  <c r="AC46" i="5"/>
  <c r="P49" i="5"/>
  <c r="AD50" i="5"/>
  <c r="L51" i="5"/>
  <c r="AB55" i="5"/>
  <c r="P57" i="5"/>
  <c r="AE6" i="5"/>
  <c r="AA15" i="5"/>
  <c r="L19" i="5"/>
  <c r="M21" i="5"/>
  <c r="AB22" i="5"/>
  <c r="S28" i="5"/>
  <c r="AH28" i="5"/>
  <c r="V36" i="5"/>
  <c r="AE36" i="5"/>
  <c r="B8" i="5"/>
  <c r="Y40" i="5"/>
  <c r="AI43" i="5"/>
  <c r="AE45" i="5"/>
  <c r="AD46" i="5"/>
  <c r="S48" i="5"/>
  <c r="AB20" i="5"/>
  <c r="AE35" i="5"/>
  <c r="K50" i="5"/>
  <c r="Y53" i="5"/>
  <c r="AB59" i="5"/>
  <c r="R48" i="5"/>
  <c r="V16" i="5"/>
  <c r="V6" i="5"/>
  <c r="L9" i="5"/>
  <c r="AD10" i="5"/>
  <c r="AB11" i="5"/>
  <c r="AB15" i="5"/>
  <c r="Y41" i="5"/>
  <c r="O34" i="5"/>
  <c r="Y34" i="5"/>
  <c r="P37" i="5"/>
  <c r="AE39" i="5"/>
  <c r="Z40" i="5"/>
  <c r="AA43" i="5"/>
  <c r="AF45" i="5"/>
  <c r="O47" i="5"/>
  <c r="T48" i="5"/>
  <c r="J49" i="5"/>
  <c r="R49" i="5"/>
  <c r="AE49" i="5"/>
  <c r="R52" i="5"/>
  <c r="AH58" i="5"/>
  <c r="Z3" i="5"/>
  <c r="P14" i="5"/>
  <c r="T12" i="5"/>
  <c r="P42" i="5"/>
  <c r="K6" i="5"/>
  <c r="AF11" i="5"/>
  <c r="X12" i="5"/>
  <c r="Y55" i="5"/>
  <c r="Y58" i="5"/>
  <c r="P7" i="5"/>
  <c r="K15" i="5"/>
  <c r="V59" i="5"/>
  <c r="U7" i="5"/>
  <c r="K41" i="5"/>
  <c r="M9" i="5"/>
  <c r="AG58" i="5"/>
  <c r="AF12" i="5"/>
  <c r="K59" i="5"/>
  <c r="K28" i="5"/>
  <c r="AG15" i="5"/>
  <c r="AF35" i="5"/>
  <c r="N59" i="5"/>
  <c r="O5" i="5"/>
  <c r="K27" i="5"/>
  <c r="K34" i="5"/>
  <c r="P16" i="5"/>
  <c r="Q48" i="5"/>
  <c r="U16" i="5"/>
  <c r="U49" i="5"/>
  <c r="AG23" i="5"/>
  <c r="AF42" i="5"/>
  <c r="AE24" i="5"/>
  <c r="V40" i="5"/>
  <c r="AB34" i="5"/>
  <c r="AI50" i="5"/>
  <c r="P51" i="5"/>
  <c r="AF57" i="5"/>
  <c r="X18" i="5"/>
  <c r="U43" i="5"/>
  <c r="P3" i="5"/>
  <c r="AI12" i="5"/>
  <c r="Z15" i="5"/>
  <c r="V21" i="5"/>
  <c r="P23" i="5"/>
  <c r="W15" i="5"/>
  <c r="W54" i="5"/>
  <c r="X10" i="5"/>
  <c r="Y13" i="5"/>
  <c r="AJ13" i="5" s="1"/>
  <c r="AA56" i="5"/>
  <c r="AJ38" i="5" l="1"/>
  <c r="J29" i="5"/>
  <c r="AJ60" i="5"/>
  <c r="AJ41" i="5"/>
  <c r="V60" i="5"/>
  <c r="AJ9" i="5"/>
  <c r="AJ17" i="5"/>
  <c r="AG29" i="5"/>
  <c r="O29" i="5"/>
  <c r="AJ25" i="5"/>
  <c r="AE30" i="5"/>
  <c r="N61" i="5"/>
  <c r="M61" i="5"/>
  <c r="AJ54" i="5"/>
  <c r="AJ42" i="5"/>
  <c r="AJ15" i="5"/>
  <c r="T29" i="5"/>
  <c r="AJ16" i="5"/>
  <c r="AJ59" i="5"/>
  <c r="X61" i="5"/>
  <c r="AJ18" i="5"/>
  <c r="AI60" i="5"/>
  <c r="AD61" i="5"/>
  <c r="AJ20" i="5"/>
  <c r="X30" i="5"/>
  <c r="M29" i="5"/>
  <c r="AA29" i="5"/>
  <c r="N29" i="5"/>
  <c r="AJ49" i="5"/>
  <c r="AJ10" i="5"/>
  <c r="AJ52" i="5"/>
  <c r="AJ48" i="5"/>
  <c r="AJ28" i="5"/>
  <c r="M30" i="5"/>
  <c r="AJ6" i="5"/>
  <c r="AD29" i="5"/>
  <c r="AE60" i="5"/>
  <c r="AJ19" i="5"/>
  <c r="AJ46" i="5"/>
  <c r="AG61" i="5"/>
  <c r="AJ57" i="5"/>
  <c r="AJ40" i="5"/>
  <c r="P60" i="5"/>
  <c r="AE29" i="5"/>
  <c r="AF30" i="5"/>
  <c r="AJ29" i="5"/>
  <c r="AJ12" i="5"/>
  <c r="AJ58" i="5"/>
  <c r="U29" i="5"/>
  <c r="AJ39" i="5"/>
  <c r="Z60" i="5"/>
  <c r="AJ21" i="5"/>
  <c r="AJ30" i="5"/>
  <c r="Q61" i="5"/>
  <c r="R29" i="5"/>
  <c r="AJ4" i="5"/>
  <c r="AJ24" i="5"/>
  <c r="U61" i="5"/>
  <c r="AJ36" i="5"/>
  <c r="AJ5" i="5"/>
  <c r="AJ45" i="5"/>
  <c r="AA60" i="5"/>
  <c r="AH60" i="5"/>
  <c r="AJ51" i="5"/>
  <c r="AJ43" i="5"/>
  <c r="X60" i="5"/>
  <c r="AJ44" i="5"/>
  <c r="S29" i="5"/>
  <c r="U30" i="5"/>
  <c r="AJ26" i="5"/>
  <c r="AJ22" i="5"/>
  <c r="AJ37" i="5"/>
  <c r="AJ53" i="5"/>
  <c r="AJ56" i="5"/>
  <c r="T30" i="5"/>
  <c r="J61" i="5"/>
  <c r="N60" i="5"/>
  <c r="AJ50" i="5"/>
  <c r="W60" i="5"/>
  <c r="W61" i="5"/>
  <c r="AF61" i="5"/>
  <c r="AF60" i="5"/>
  <c r="S61" i="5"/>
  <c r="S60" i="5"/>
  <c r="AB61" i="5"/>
  <c r="AB60" i="5"/>
  <c r="AJ34" i="5"/>
  <c r="W30" i="5"/>
  <c r="W29" i="5"/>
  <c r="AJ61" i="5"/>
  <c r="AD30" i="5"/>
  <c r="K61" i="5"/>
  <c r="K60" i="5"/>
  <c r="Y60" i="5"/>
  <c r="Y61" i="5"/>
  <c r="M60" i="5"/>
  <c r="AJ11" i="5"/>
  <c r="O30" i="5"/>
  <c r="T61" i="5"/>
  <c r="T60" i="5"/>
  <c r="AG30" i="5"/>
  <c r="AB29" i="5"/>
  <c r="AB30" i="5"/>
  <c r="X29" i="5"/>
  <c r="AA30" i="5"/>
  <c r="AJ14" i="5"/>
  <c r="Z61" i="5"/>
  <c r="AG60" i="5"/>
  <c r="Z29" i="5"/>
  <c r="Z30" i="5"/>
  <c r="O60" i="5"/>
  <c r="O61" i="5"/>
  <c r="AJ23" i="5"/>
  <c r="R60" i="5"/>
  <c r="AJ7" i="5"/>
  <c r="AJ8" i="5"/>
  <c r="AJ3" i="5"/>
  <c r="AC61" i="5"/>
  <c r="AC60" i="5"/>
  <c r="N30" i="5"/>
  <c r="P61" i="5"/>
  <c r="AH61" i="5"/>
  <c r="V61" i="5"/>
  <c r="AI61" i="5"/>
  <c r="U60" i="5"/>
  <c r="V30" i="5"/>
  <c r="V29" i="5"/>
  <c r="AJ55" i="5"/>
  <c r="AH30" i="5"/>
  <c r="AH29" i="5"/>
  <c r="L29" i="5"/>
  <c r="L30" i="5"/>
  <c r="Y30" i="5"/>
  <c r="R30" i="5"/>
  <c r="AD60" i="5"/>
  <c r="AJ47" i="5"/>
  <c r="AJ27" i="5"/>
  <c r="Q60" i="5"/>
  <c r="AA61" i="5"/>
  <c r="P30" i="5"/>
  <c r="P29" i="5"/>
  <c r="AF29" i="5"/>
  <c r="AI29" i="5"/>
  <c r="AI30" i="5"/>
  <c r="Y29" i="5"/>
  <c r="L60" i="5"/>
  <c r="R61" i="5"/>
  <c r="Q29" i="5"/>
  <c r="Q30" i="5"/>
  <c r="AC30" i="5"/>
  <c r="AC29" i="5"/>
  <c r="AJ35" i="5"/>
  <c r="S30" i="5"/>
  <c r="L61" i="5"/>
  <c r="AE61" i="5"/>
  <c r="J60" i="5"/>
  <c r="K29" i="5"/>
  <c r="K30" i="5"/>
  <c r="J30" i="5"/>
  <c r="F542" i="4" l="1"/>
  <c r="J15" i="4" s="1"/>
  <c r="F541" i="4"/>
  <c r="V13" i="4" s="1"/>
  <c r="F540" i="4"/>
  <c r="T10" i="4" s="1"/>
  <c r="F539" i="4"/>
  <c r="S9" i="4" s="1"/>
  <c r="F538" i="4"/>
  <c r="F537" i="4"/>
  <c r="F536" i="4"/>
  <c r="F535" i="4"/>
  <c r="M13" i="4" s="1"/>
  <c r="F534" i="4"/>
  <c r="N12" i="4" s="1"/>
  <c r="F533" i="4"/>
  <c r="O10" i="4" s="1"/>
  <c r="F532" i="4"/>
  <c r="U10" i="4" s="1"/>
  <c r="F531" i="4"/>
  <c r="Q16" i="4" s="1"/>
  <c r="F530" i="4"/>
  <c r="F529" i="4"/>
  <c r="F528" i="4"/>
  <c r="F527" i="4"/>
  <c r="F526" i="4"/>
  <c r="Z15" i="4" s="1"/>
  <c r="F525" i="4"/>
  <c r="AA12" i="4" s="1"/>
  <c r="F524" i="4"/>
  <c r="AB19" i="4" s="1"/>
  <c r="F523" i="4"/>
  <c r="AC16" i="4" s="1"/>
  <c r="F522" i="4"/>
  <c r="F521" i="4"/>
  <c r="F520" i="4"/>
  <c r="F519" i="4"/>
  <c r="F518" i="4"/>
  <c r="AE4" i="4" s="1"/>
  <c r="F517" i="4"/>
  <c r="AD25" i="4" s="1"/>
  <c r="F516" i="4"/>
  <c r="AC4" i="4" s="1"/>
  <c r="F515" i="4"/>
  <c r="AB25" i="4" s="1"/>
  <c r="F514" i="4"/>
  <c r="F513" i="4"/>
  <c r="F512" i="4"/>
  <c r="F511" i="4"/>
  <c r="F510" i="4"/>
  <c r="W3" i="4" s="1"/>
  <c r="F509" i="4"/>
  <c r="S7" i="4" s="1"/>
  <c r="F508" i="4"/>
  <c r="F507" i="4"/>
  <c r="U5" i="4" s="1"/>
  <c r="F506" i="4"/>
  <c r="F505" i="4"/>
  <c r="F504" i="4"/>
  <c r="F503" i="4"/>
  <c r="F502" i="4"/>
  <c r="O8" i="4" s="1"/>
  <c r="F501" i="4"/>
  <c r="L24" i="4" s="1"/>
  <c r="F500" i="4"/>
  <c r="P23" i="4" s="1"/>
  <c r="F499" i="4"/>
  <c r="M6" i="4" s="1"/>
  <c r="F498" i="4"/>
  <c r="F497" i="4"/>
  <c r="F496" i="4"/>
  <c r="F495" i="4"/>
  <c r="F494" i="4"/>
  <c r="AD23" i="4" s="1"/>
  <c r="F493" i="4"/>
  <c r="AC6" i="4" s="1"/>
  <c r="F492" i="4"/>
  <c r="AB21" i="4" s="1"/>
  <c r="F491" i="4"/>
  <c r="AA11" i="4" s="1"/>
  <c r="F490" i="4"/>
  <c r="F489" i="4"/>
  <c r="F488" i="4"/>
  <c r="X11" i="4" s="1"/>
  <c r="F487" i="4"/>
  <c r="F486" i="4"/>
  <c r="V21" i="4" s="1"/>
  <c r="F485" i="4"/>
  <c r="T19" i="4" s="1"/>
  <c r="F484" i="4"/>
  <c r="R9" i="4" s="1"/>
  <c r="F483" i="4"/>
  <c r="F482" i="4"/>
  <c r="P17" i="4" s="1"/>
  <c r="F481" i="4"/>
  <c r="F480" i="4"/>
  <c r="F479" i="4"/>
  <c r="F478" i="4"/>
  <c r="Q15" i="4" s="1"/>
  <c r="F477" i="4"/>
  <c r="N17" i="4" s="1"/>
  <c r="F476" i="4"/>
  <c r="L17" i="4" s="1"/>
  <c r="F475" i="4"/>
  <c r="F474" i="4"/>
  <c r="F473" i="4"/>
  <c r="F472" i="4"/>
  <c r="F471" i="4"/>
  <c r="F470" i="4"/>
  <c r="M5" i="4" s="1"/>
  <c r="F469" i="4"/>
  <c r="K9" i="4" s="1"/>
  <c r="F468" i="4"/>
  <c r="N22" i="4" s="1"/>
  <c r="F467" i="4"/>
  <c r="L22" i="4" s="1"/>
  <c r="F466" i="4"/>
  <c r="U3" i="4" s="1"/>
  <c r="F465" i="4"/>
  <c r="P22" i="4" s="1"/>
  <c r="F464" i="4"/>
  <c r="F463" i="4"/>
  <c r="F462" i="4"/>
  <c r="R22" i="4" s="1"/>
  <c r="F461" i="4"/>
  <c r="V25" i="4" s="1"/>
  <c r="F460" i="4"/>
  <c r="F459" i="4"/>
  <c r="X21" i="4" s="1"/>
  <c r="F458" i="4"/>
  <c r="F457" i="4"/>
  <c r="F456" i="4"/>
  <c r="F455" i="4"/>
  <c r="AB13" i="4" s="1"/>
  <c r="F454" i="4"/>
  <c r="AC11" i="4" s="1"/>
  <c r="F453" i="4"/>
  <c r="AD21" i="4" s="1"/>
  <c r="F452" i="4"/>
  <c r="AE6" i="4" s="1"/>
  <c r="F451" i="4"/>
  <c r="F450" i="4"/>
  <c r="F449" i="4"/>
  <c r="F448" i="4"/>
  <c r="F447" i="4"/>
  <c r="F446" i="4"/>
  <c r="N5" i="4" s="1"/>
  <c r="F445" i="4"/>
  <c r="P21" i="4" s="1"/>
  <c r="F444" i="4"/>
  <c r="O7" i="4" s="1"/>
  <c r="F443" i="4"/>
  <c r="M11" i="4" s="1"/>
  <c r="F442" i="4"/>
  <c r="F441" i="4"/>
  <c r="F440" i="4"/>
  <c r="F439" i="4"/>
  <c r="F438" i="4"/>
  <c r="V14" i="4" s="1"/>
  <c r="F437" i="4"/>
  <c r="W4" i="4" s="1"/>
  <c r="F436" i="4"/>
  <c r="X23" i="4" s="1"/>
  <c r="F435" i="4"/>
  <c r="Y7" i="4" s="1"/>
  <c r="F434" i="4"/>
  <c r="Z25" i="4" s="1"/>
  <c r="F433" i="4"/>
  <c r="F432" i="4"/>
  <c r="F431" i="4"/>
  <c r="F430" i="4"/>
  <c r="AD5" i="4" s="1"/>
  <c r="F429" i="4"/>
  <c r="AE7" i="4" s="1"/>
  <c r="F428" i="4"/>
  <c r="AF18" i="4" s="1"/>
  <c r="F427" i="4"/>
  <c r="AF23" i="4" s="1"/>
  <c r="F426" i="4"/>
  <c r="F425" i="4"/>
  <c r="F424" i="4"/>
  <c r="F423" i="4"/>
  <c r="F422" i="4"/>
  <c r="AA19" i="4" s="1"/>
  <c r="F421" i="4"/>
  <c r="Z24" i="4" s="1"/>
  <c r="F420" i="4"/>
  <c r="Y8" i="4" s="1"/>
  <c r="F419" i="4"/>
  <c r="X22" i="4" s="1"/>
  <c r="F418" i="4"/>
  <c r="F417" i="4"/>
  <c r="F416" i="4"/>
  <c r="F415" i="4"/>
  <c r="F414" i="4"/>
  <c r="T24" i="4" s="1"/>
  <c r="F413" i="4"/>
  <c r="P20" i="4" s="1"/>
  <c r="F412" i="4"/>
  <c r="M7" i="4" s="1"/>
  <c r="F411" i="4"/>
  <c r="L20" i="4" s="1"/>
  <c r="F410" i="4"/>
  <c r="F409" i="4"/>
  <c r="F408" i="4"/>
  <c r="F407" i="4"/>
  <c r="F406" i="4"/>
  <c r="U9" i="4" s="1"/>
  <c r="F405" i="4"/>
  <c r="J20" i="4" s="1"/>
  <c r="F404" i="4"/>
  <c r="AF22" i="4" s="1"/>
  <c r="F403" i="4"/>
  <c r="AE9" i="4" s="1"/>
  <c r="F402" i="4"/>
  <c r="AD22" i="4" s="1"/>
  <c r="F401" i="4"/>
  <c r="F400" i="4"/>
  <c r="F399" i="4"/>
  <c r="F398" i="4"/>
  <c r="Z9" i="4" s="1"/>
  <c r="F397" i="4"/>
  <c r="Y9" i="4" s="1"/>
  <c r="F396" i="4"/>
  <c r="X13" i="4" s="1"/>
  <c r="F395" i="4"/>
  <c r="W8" i="4" s="1"/>
  <c r="F394" i="4"/>
  <c r="F393" i="4"/>
  <c r="F392" i="4"/>
  <c r="F391" i="4"/>
  <c r="Q6" i="4" s="1"/>
  <c r="F390" i="4"/>
  <c r="N19" i="4" s="1"/>
  <c r="F389" i="4"/>
  <c r="M8" i="4" s="1"/>
  <c r="F388" i="4"/>
  <c r="P14" i="4" s="1"/>
  <c r="F387" i="4"/>
  <c r="L19" i="4" s="1"/>
  <c r="F386" i="4"/>
  <c r="F385" i="4"/>
  <c r="F384" i="4"/>
  <c r="F383" i="4"/>
  <c r="F382" i="4"/>
  <c r="T18" i="4" s="1"/>
  <c r="F381" i="4"/>
  <c r="J18" i="4" s="1"/>
  <c r="F380" i="4"/>
  <c r="K12" i="4" s="1"/>
  <c r="F379" i="4"/>
  <c r="N18" i="4" s="1"/>
  <c r="F378" i="4"/>
  <c r="F377" i="4"/>
  <c r="F376" i="4"/>
  <c r="F375" i="4"/>
  <c r="F374" i="4"/>
  <c r="Q18" i="4" s="1"/>
  <c r="F373" i="4"/>
  <c r="R18" i="4" s="1"/>
  <c r="F372" i="4"/>
  <c r="T21" i="4" s="1"/>
  <c r="F371" i="4"/>
  <c r="S11" i="4" s="1"/>
  <c r="F370" i="4"/>
  <c r="F369" i="4"/>
  <c r="U13" i="4" s="1"/>
  <c r="F368" i="4"/>
  <c r="F367" i="4"/>
  <c r="F366" i="4"/>
  <c r="Y19" i="4" s="1"/>
  <c r="F365" i="4"/>
  <c r="Z21" i="4" s="1"/>
  <c r="F364" i="4"/>
  <c r="F363" i="4"/>
  <c r="AB22" i="4" s="1"/>
  <c r="F362" i="4"/>
  <c r="F361" i="4"/>
  <c r="F360" i="4"/>
  <c r="F359" i="4"/>
  <c r="F358" i="4"/>
  <c r="J23" i="4" s="1"/>
  <c r="F357" i="4"/>
  <c r="K3" i="4" s="1"/>
  <c r="F356" i="4"/>
  <c r="L12" i="4" s="1"/>
  <c r="F355" i="4"/>
  <c r="N23" i="4" s="1"/>
  <c r="F354" i="4"/>
  <c r="M4" i="4" s="1"/>
  <c r="F353" i="4"/>
  <c r="F352" i="4"/>
  <c r="F351" i="4"/>
  <c r="F350" i="4"/>
  <c r="R25" i="4" s="1"/>
  <c r="F349" i="4"/>
  <c r="Q4" i="4" s="1"/>
  <c r="F348" i="4"/>
  <c r="U6" i="4" s="1"/>
  <c r="F347" i="4"/>
  <c r="T22" i="4" s="1"/>
  <c r="F346" i="4"/>
  <c r="F345" i="4"/>
  <c r="F344" i="4"/>
  <c r="F343" i="4"/>
  <c r="F342" i="4"/>
  <c r="Z22" i="4" s="1"/>
  <c r="F341" i="4"/>
  <c r="AA5" i="4" s="1"/>
  <c r="F340" i="4"/>
  <c r="AB14" i="4" s="1"/>
  <c r="F339" i="4"/>
  <c r="AC5" i="4" s="1"/>
  <c r="F338" i="4"/>
  <c r="F337" i="4"/>
  <c r="F336" i="4"/>
  <c r="F335" i="4"/>
  <c r="F334" i="4"/>
  <c r="AE12" i="4" s="1"/>
  <c r="F333" i="4"/>
  <c r="AD15" i="4" s="1"/>
  <c r="F332" i="4"/>
  <c r="AF14" i="4" s="1"/>
  <c r="F331" i="4"/>
  <c r="AB20" i="4" s="1"/>
  <c r="F330" i="4"/>
  <c r="F329" i="4"/>
  <c r="F328" i="4"/>
  <c r="F327" i="4"/>
  <c r="F326" i="4"/>
  <c r="W23" i="4" s="1"/>
  <c r="F325" i="4"/>
  <c r="R12" i="4" s="1"/>
  <c r="F324" i="4"/>
  <c r="F323" i="4"/>
  <c r="P16" i="4" s="1"/>
  <c r="F322" i="4"/>
  <c r="F321" i="4"/>
  <c r="F320" i="4"/>
  <c r="F319" i="4"/>
  <c r="F318" i="4"/>
  <c r="O13" i="4" s="1"/>
  <c r="F317" i="4"/>
  <c r="J16" i="4" s="1"/>
  <c r="F316" i="4"/>
  <c r="K10" i="4" s="1"/>
  <c r="F315" i="4"/>
  <c r="U12" i="4" s="1"/>
  <c r="F314" i="4"/>
  <c r="F313" i="4"/>
  <c r="F312" i="4"/>
  <c r="F311" i="4"/>
  <c r="F310" i="4"/>
  <c r="Y5" i="4" s="1"/>
  <c r="F309" i="4"/>
  <c r="AD24" i="4" s="1"/>
  <c r="F308" i="4"/>
  <c r="AF3" i="4" s="1"/>
  <c r="F307" i="4"/>
  <c r="AE3" i="4" s="1"/>
  <c r="F306" i="4"/>
  <c r="F305" i="4"/>
  <c r="F304" i="4"/>
  <c r="F303" i="4"/>
  <c r="F302" i="4"/>
  <c r="V15" i="4" s="1"/>
  <c r="F301" i="4"/>
  <c r="Q10" i="4" s="1"/>
  <c r="F300" i="4"/>
  <c r="T20" i="4" s="1"/>
  <c r="F299" i="4"/>
  <c r="O20" i="4" s="1"/>
  <c r="F298" i="4"/>
  <c r="F297" i="4"/>
  <c r="F296" i="4"/>
  <c r="F295" i="4"/>
  <c r="F294" i="4"/>
  <c r="J7" i="4" s="1"/>
  <c r="F293" i="4"/>
  <c r="P25" i="4" s="1"/>
  <c r="F292" i="4"/>
  <c r="W7" i="4" s="1"/>
  <c r="F291" i="4"/>
  <c r="R23" i="4" s="1"/>
  <c r="F290" i="4"/>
  <c r="F289" i="4"/>
  <c r="F288" i="4"/>
  <c r="F287" i="4"/>
  <c r="F286" i="4"/>
  <c r="M15" i="4" s="1"/>
  <c r="F285" i="4"/>
  <c r="N13" i="4" s="1"/>
  <c r="F284" i="4"/>
  <c r="O11" i="4" s="1"/>
  <c r="F283" i="4"/>
  <c r="F282" i="4"/>
  <c r="Q11" i="4" s="1"/>
  <c r="F281" i="4"/>
  <c r="F280" i="4"/>
  <c r="F279" i="4"/>
  <c r="F278" i="4"/>
  <c r="U14" i="4" s="1"/>
  <c r="F277" i="4"/>
  <c r="V11" i="4" s="1"/>
  <c r="F276" i="4"/>
  <c r="W11" i="4" s="1"/>
  <c r="F275" i="4"/>
  <c r="X15" i="4" s="1"/>
  <c r="F274" i="4"/>
  <c r="F273" i="4"/>
  <c r="F272" i="4"/>
  <c r="F271" i="4"/>
  <c r="F270" i="4"/>
  <c r="AC13" i="4" s="1"/>
  <c r="F269" i="4"/>
  <c r="AD17" i="4" s="1"/>
  <c r="F268" i="4"/>
  <c r="AE14" i="4" s="1"/>
  <c r="F267" i="4"/>
  <c r="AF15" i="4" s="1"/>
  <c r="F266" i="4"/>
  <c r="F265" i="4"/>
  <c r="F264" i="4"/>
  <c r="F263" i="4"/>
  <c r="F262" i="4"/>
  <c r="AF21" i="4" s="1"/>
  <c r="F261" i="4"/>
  <c r="AE17" i="4" s="1"/>
  <c r="F260" i="4"/>
  <c r="AD3" i="4" s="1"/>
  <c r="F259" i="4"/>
  <c r="AC25" i="4" s="1"/>
  <c r="F258" i="4"/>
  <c r="F257" i="4"/>
  <c r="F256" i="4"/>
  <c r="F255" i="4"/>
  <c r="F254" i="4"/>
  <c r="T13" i="4" s="1"/>
  <c r="F253" i="4"/>
  <c r="R11" i="4" s="1"/>
  <c r="F252" i="4"/>
  <c r="P9" i="4" s="1"/>
  <c r="F251" i="4"/>
  <c r="O25" i="4" s="1"/>
  <c r="F250" i="4"/>
  <c r="F249" i="4"/>
  <c r="F248" i="4"/>
  <c r="F247" i="4"/>
  <c r="F246" i="4"/>
  <c r="Q23" i="4" s="1"/>
  <c r="F245" i="4"/>
  <c r="N21" i="4" s="1"/>
  <c r="F244" i="4"/>
  <c r="U24" i="4" s="1"/>
  <c r="F243" i="4"/>
  <c r="T11" i="4" s="1"/>
  <c r="F242" i="4"/>
  <c r="F241" i="4"/>
  <c r="F240" i="4"/>
  <c r="F239" i="4"/>
  <c r="AF12" i="4" s="1"/>
  <c r="F238" i="4"/>
  <c r="AA15" i="4" s="1"/>
  <c r="F237" i="4"/>
  <c r="AD12" i="4" s="1"/>
  <c r="F236" i="4"/>
  <c r="AC18" i="4" s="1"/>
  <c r="F235" i="4"/>
  <c r="AB12" i="4" s="1"/>
  <c r="F234" i="4"/>
  <c r="F233" i="4"/>
  <c r="F232" i="4"/>
  <c r="F231" i="4"/>
  <c r="F230" i="4"/>
  <c r="S5" i="4" s="1"/>
  <c r="F229" i="4"/>
  <c r="R14" i="4" s="1"/>
  <c r="F228" i="4"/>
  <c r="Q12" i="4" s="1"/>
  <c r="F227" i="4"/>
  <c r="P10" i="4" s="1"/>
  <c r="F226" i="4"/>
  <c r="F225" i="4"/>
  <c r="F224" i="4"/>
  <c r="F223" i="4"/>
  <c r="F222" i="4"/>
  <c r="K16" i="4" s="1"/>
  <c r="F221" i="4"/>
  <c r="M16" i="4" s="1"/>
  <c r="F220" i="4"/>
  <c r="F219" i="4"/>
  <c r="K23" i="4" s="1"/>
  <c r="F218" i="4"/>
  <c r="F217" i="4"/>
  <c r="F216" i="4"/>
  <c r="F215" i="4"/>
  <c r="F214" i="4"/>
  <c r="P6" i="4" s="1"/>
  <c r="F213" i="4"/>
  <c r="Q24" i="4" s="1"/>
  <c r="F212" i="4"/>
  <c r="R4" i="4" s="1"/>
  <c r="F211" i="4"/>
  <c r="S23" i="4" s="1"/>
  <c r="F210" i="4"/>
  <c r="F209" i="4"/>
  <c r="F208" i="4"/>
  <c r="F207" i="4"/>
  <c r="F206" i="4"/>
  <c r="X3" i="4" s="1"/>
  <c r="F205" i="4"/>
  <c r="W24" i="4" s="1"/>
  <c r="F204" i="4"/>
  <c r="Z4" i="4" s="1"/>
  <c r="F203" i="4"/>
  <c r="AA24" i="4" s="1"/>
  <c r="F202" i="4"/>
  <c r="F201" i="4"/>
  <c r="AB5" i="4" s="1"/>
  <c r="F200" i="4"/>
  <c r="F199" i="4"/>
  <c r="AE25" i="4" s="1"/>
  <c r="F198" i="4"/>
  <c r="AF5" i="4" s="1"/>
  <c r="F197" i="4"/>
  <c r="J3" i="4" s="1"/>
  <c r="F196" i="4"/>
  <c r="K18" i="4" s="1"/>
  <c r="F195" i="4"/>
  <c r="L15" i="4" s="1"/>
  <c r="F194" i="4"/>
  <c r="F193" i="4"/>
  <c r="F192" i="4"/>
  <c r="F191" i="4"/>
  <c r="P7" i="4" s="1"/>
  <c r="F190" i="4"/>
  <c r="Q9" i="4" s="1"/>
  <c r="F189" i="4"/>
  <c r="R8" i="4" s="1"/>
  <c r="F188" i="4"/>
  <c r="S13" i="4" s="1"/>
  <c r="F187" i="4"/>
  <c r="U15" i="4" s="1"/>
  <c r="F186" i="4"/>
  <c r="F185" i="4"/>
  <c r="F184" i="4"/>
  <c r="F183" i="4"/>
  <c r="F182" i="4"/>
  <c r="Y10" i="4" s="1"/>
  <c r="F181" i="4"/>
  <c r="AA22" i="4" s="1"/>
  <c r="F180" i="4"/>
  <c r="Z10" i="4" s="1"/>
  <c r="F179" i="4"/>
  <c r="AC19" i="4" s="1"/>
  <c r="F178" i="4"/>
  <c r="F177" i="4"/>
  <c r="F176" i="4"/>
  <c r="F175" i="4"/>
  <c r="F174" i="4"/>
  <c r="V10" i="4" s="1"/>
  <c r="F173" i="4"/>
  <c r="AF9" i="4" s="1"/>
  <c r="F172" i="4"/>
  <c r="W22" i="4" s="1"/>
  <c r="F171" i="4"/>
  <c r="AA14" i="4" s="1"/>
  <c r="F170" i="4"/>
  <c r="F169" i="4"/>
  <c r="F168" i="4"/>
  <c r="F167" i="4"/>
  <c r="F166" i="4"/>
  <c r="AB9" i="4" s="1"/>
  <c r="F165" i="4"/>
  <c r="Y22" i="4" s="1"/>
  <c r="F164" i="4"/>
  <c r="F163" i="4"/>
  <c r="T6" i="4" s="1"/>
  <c r="F162" i="4"/>
  <c r="X9" i="4" s="1"/>
  <c r="F161" i="4"/>
  <c r="S20" i="4" s="1"/>
  <c r="F160" i="4"/>
  <c r="F159" i="4"/>
  <c r="F158" i="4"/>
  <c r="P19" i="4" s="1"/>
  <c r="F157" i="4"/>
  <c r="O19" i="4" s="1"/>
  <c r="F156" i="4"/>
  <c r="N10" i="4" s="1"/>
  <c r="F155" i="4"/>
  <c r="M19" i="4" s="1"/>
  <c r="F154" i="4"/>
  <c r="L6" i="4" s="1"/>
  <c r="F153" i="4"/>
  <c r="K19" i="4" s="1"/>
  <c r="F152" i="4"/>
  <c r="F151" i="4"/>
  <c r="F150" i="4"/>
  <c r="U19" i="4" s="1"/>
  <c r="F149" i="4"/>
  <c r="T5" i="4" s="1"/>
  <c r="F148" i="4"/>
  <c r="F147" i="4"/>
  <c r="AE22" i="4" s="1"/>
  <c r="F146" i="4"/>
  <c r="AA23" i="4" s="1"/>
  <c r="F145" i="4"/>
  <c r="AD8" i="4" s="1"/>
  <c r="F144" i="4"/>
  <c r="AC21" i="4" s="1"/>
  <c r="F143" i="4"/>
  <c r="F142" i="4"/>
  <c r="V4" i="4" s="1"/>
  <c r="F141" i="4"/>
  <c r="W18" i="4" s="1"/>
  <c r="F140" i="4"/>
  <c r="Y21" i="4" s="1"/>
  <c r="F139" i="4"/>
  <c r="X4" i="4" s="1"/>
  <c r="F138" i="4"/>
  <c r="S19" i="4" s="1"/>
  <c r="F137" i="4"/>
  <c r="R6" i="4" s="1"/>
  <c r="F136" i="4"/>
  <c r="Q20" i="4" s="1"/>
  <c r="F135" i="4"/>
  <c r="F134" i="4"/>
  <c r="O9" i="4" s="1"/>
  <c r="F133" i="4"/>
  <c r="F132" i="4"/>
  <c r="F131" i="4"/>
  <c r="L9" i="4" s="1"/>
  <c r="F130" i="4"/>
  <c r="K20" i="4" s="1"/>
  <c r="F129" i="4"/>
  <c r="J5" i="4" s="1"/>
  <c r="F128" i="4"/>
  <c r="J10" i="4" s="1"/>
  <c r="F127" i="4"/>
  <c r="F126" i="4"/>
  <c r="L23" i="4" s="1"/>
  <c r="F125" i="4"/>
  <c r="M21" i="4" s="1"/>
  <c r="F124" i="4"/>
  <c r="N11" i="4" s="1"/>
  <c r="F123" i="4"/>
  <c r="O21" i="4" s="1"/>
  <c r="F122" i="4"/>
  <c r="P3" i="4" s="1"/>
  <c r="F121" i="4"/>
  <c r="Q21" i="4" s="1"/>
  <c r="F120" i="4"/>
  <c r="F119" i="4"/>
  <c r="F118" i="4"/>
  <c r="T14" i="4" s="1"/>
  <c r="F117" i="4"/>
  <c r="F116" i="4"/>
  <c r="V12" i="4" s="1"/>
  <c r="F115" i="4"/>
  <c r="F114" i="4"/>
  <c r="W20" i="4" s="1"/>
  <c r="F113" i="4"/>
  <c r="AC17" i="4" s="1"/>
  <c r="F112" i="4"/>
  <c r="F111" i="4"/>
  <c r="F110" i="4"/>
  <c r="AB23" i="4" s="1"/>
  <c r="F109" i="4"/>
  <c r="F108" i="4"/>
  <c r="F107" i="4"/>
  <c r="F106" i="4"/>
  <c r="U21" i="4" s="1"/>
  <c r="F105" i="4"/>
  <c r="J8" i="4" s="1"/>
  <c r="F104" i="4"/>
  <c r="F103" i="4"/>
  <c r="F102" i="4"/>
  <c r="F101" i="4"/>
  <c r="N15" i="4" s="1"/>
  <c r="F100" i="4"/>
  <c r="O22" i="4" s="1"/>
  <c r="F99" i="4"/>
  <c r="P11" i="4" s="1"/>
  <c r="F98" i="4"/>
  <c r="F97" i="4"/>
  <c r="F96" i="4"/>
  <c r="F95" i="4"/>
  <c r="F94" i="4"/>
  <c r="X6" i="4" s="1"/>
  <c r="F93" i="4"/>
  <c r="AF20" i="4"/>
  <c r="R20" i="4"/>
  <c r="F92" i="4"/>
  <c r="V3" i="4" s="1"/>
  <c r="F91" i="4"/>
  <c r="Z6" i="4" s="1"/>
  <c r="F90" i="4"/>
  <c r="F89" i="4"/>
  <c r="F88" i="4"/>
  <c r="AB6" i="4" s="1"/>
  <c r="R15" i="4"/>
  <c r="P15" i="4"/>
  <c r="F87" i="4"/>
  <c r="F86" i="4"/>
  <c r="AC23" i="4" s="1"/>
  <c r="Q13" i="4"/>
  <c r="F85" i="4"/>
  <c r="O12" i="4"/>
  <c r="F84" i="4"/>
  <c r="F83" i="4"/>
  <c r="Y25" i="4" s="1"/>
  <c r="AA10" i="4"/>
  <c r="F82" i="4"/>
  <c r="F81" i="4"/>
  <c r="AE20" i="4" s="1"/>
  <c r="AB8" i="4"/>
  <c r="K8" i="4"/>
  <c r="F80" i="4"/>
  <c r="F79" i="4"/>
  <c r="W6" i="4"/>
  <c r="F78" i="4"/>
  <c r="Y13" i="4" s="1"/>
  <c r="F77" i="4"/>
  <c r="J4" i="4"/>
  <c r="F76" i="4"/>
  <c r="AC14" i="4" s="1"/>
  <c r="F75" i="4"/>
  <c r="F74" i="4"/>
  <c r="F73" i="4"/>
  <c r="F72" i="4"/>
  <c r="X19" i="4" s="1"/>
  <c r="F71" i="4"/>
  <c r="F70" i="4"/>
  <c r="F69" i="4"/>
  <c r="F68" i="4"/>
  <c r="R17" i="4" s="1"/>
  <c r="F67" i="4"/>
  <c r="F66" i="4"/>
  <c r="F65" i="4"/>
  <c r="O17" i="4" s="1"/>
  <c r="F64" i="4"/>
  <c r="N7" i="4" s="1"/>
  <c r="F63" i="4"/>
  <c r="M22" i="4" s="1"/>
  <c r="F62" i="4"/>
  <c r="F61" i="4"/>
  <c r="K17" i="4" s="1"/>
  <c r="F60" i="4"/>
  <c r="J12" i="4" s="1"/>
  <c r="F59" i="4"/>
  <c r="F58" i="4"/>
  <c r="AE13" i="4" s="1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Q25" i="4" s="1"/>
  <c r="F43" i="4"/>
  <c r="F42" i="4"/>
  <c r="F41" i="4"/>
  <c r="F40" i="4"/>
  <c r="F39" i="4"/>
  <c r="F38" i="4"/>
  <c r="K24" i="4" s="1"/>
  <c r="F37" i="4"/>
  <c r="F36" i="4"/>
  <c r="F35" i="4"/>
  <c r="K13" i="4" s="1"/>
  <c r="F34" i="4"/>
  <c r="F33" i="4"/>
  <c r="F32" i="4"/>
  <c r="F31" i="4"/>
  <c r="F30" i="4"/>
  <c r="F29" i="4"/>
  <c r="F28" i="4"/>
  <c r="F27" i="4"/>
  <c r="F26" i="4"/>
  <c r="F25" i="4"/>
  <c r="Y12" i="4" s="1"/>
  <c r="F24" i="4"/>
  <c r="F23" i="4"/>
  <c r="AA18" i="4" s="1"/>
  <c r="F22" i="4"/>
  <c r="F21" i="4"/>
  <c r="F20" i="4"/>
  <c r="F19" i="4"/>
  <c r="Z16" i="4" s="1"/>
  <c r="F18" i="4"/>
  <c r="F17" i="4"/>
  <c r="W19" i="4" s="1"/>
  <c r="F16" i="4"/>
  <c r="V18" i="4" s="1"/>
  <c r="F15" i="4"/>
  <c r="F14" i="4"/>
  <c r="AF13" i="4" s="1"/>
  <c r="B10" i="4"/>
  <c r="T51" i="3"/>
  <c r="AE39" i="3"/>
  <c r="AE13" i="3"/>
  <c r="T2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AE51" i="3"/>
  <c r="AD51" i="3"/>
  <c r="AC51" i="3"/>
  <c r="AB51" i="3"/>
  <c r="AA51" i="3"/>
  <c r="Z51" i="3"/>
  <c r="Y51" i="3"/>
  <c r="X51" i="3"/>
  <c r="W51" i="3"/>
  <c r="V51" i="3"/>
  <c r="U51" i="3"/>
  <c r="S51" i="3"/>
  <c r="R51" i="3"/>
  <c r="Q51" i="3"/>
  <c r="P51" i="3"/>
  <c r="O51" i="3"/>
  <c r="N51" i="3"/>
  <c r="M51" i="3"/>
  <c r="L51" i="3"/>
  <c r="K51" i="3"/>
  <c r="J51" i="3"/>
  <c r="F103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F102" i="3"/>
  <c r="AE49" i="3"/>
  <c r="F101" i="3"/>
  <c r="AE48" i="3"/>
  <c r="F100" i="3"/>
  <c r="AE47" i="3"/>
  <c r="F99" i="3"/>
  <c r="AE46" i="3"/>
  <c r="F98" i="3"/>
  <c r="AE45" i="3"/>
  <c r="F97" i="3"/>
  <c r="AE44" i="3"/>
  <c r="F96" i="3"/>
  <c r="AE43" i="3"/>
  <c r="F95" i="3"/>
  <c r="AE42" i="3"/>
  <c r="F94" i="3"/>
  <c r="AE41" i="3"/>
  <c r="F93" i="3"/>
  <c r="AE40" i="3"/>
  <c r="F92" i="3"/>
  <c r="F91" i="3"/>
  <c r="AE38" i="3"/>
  <c r="F90" i="3"/>
  <c r="AE37" i="3"/>
  <c r="F89" i="3"/>
  <c r="AE36" i="3"/>
  <c r="F88" i="3"/>
  <c r="AE35" i="3"/>
  <c r="F87" i="3"/>
  <c r="AE34" i="3"/>
  <c r="F86" i="3"/>
  <c r="AE33" i="3"/>
  <c r="F85" i="3"/>
  <c r="AE32" i="3"/>
  <c r="F84" i="3"/>
  <c r="AE31" i="3"/>
  <c r="F83" i="3"/>
  <c r="AE30" i="3"/>
  <c r="F82" i="3"/>
  <c r="AE29" i="3"/>
  <c r="F81" i="3"/>
  <c r="F80" i="3"/>
  <c r="F79" i="3"/>
  <c r="F78" i="3"/>
  <c r="AE25" i="3"/>
  <c r="AD25" i="3"/>
  <c r="AC25" i="3"/>
  <c r="AB25" i="3"/>
  <c r="AA25" i="3"/>
  <c r="Z25" i="3"/>
  <c r="Y25" i="3"/>
  <c r="X25" i="3"/>
  <c r="W25" i="3"/>
  <c r="V25" i="3"/>
  <c r="U25" i="3"/>
  <c r="S25" i="3"/>
  <c r="R25" i="3"/>
  <c r="Q25" i="3"/>
  <c r="P25" i="3"/>
  <c r="O25" i="3"/>
  <c r="N25" i="3"/>
  <c r="M25" i="3"/>
  <c r="L25" i="3"/>
  <c r="K25" i="3"/>
  <c r="J25" i="3"/>
  <c r="F77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F76" i="3"/>
  <c r="AE23" i="3"/>
  <c r="F75" i="3"/>
  <c r="AE22" i="3"/>
  <c r="F74" i="3"/>
  <c r="AE21" i="3"/>
  <c r="F73" i="3"/>
  <c r="AE20" i="3"/>
  <c r="F72" i="3"/>
  <c r="AE19" i="3"/>
  <c r="F71" i="3"/>
  <c r="AE18" i="3"/>
  <c r="F70" i="3"/>
  <c r="AE17" i="3"/>
  <c r="F69" i="3"/>
  <c r="AE16" i="3"/>
  <c r="F68" i="3"/>
  <c r="AE15" i="3"/>
  <c r="F67" i="3"/>
  <c r="AE14" i="3"/>
  <c r="F66" i="3"/>
  <c r="F65" i="3"/>
  <c r="AE12" i="3"/>
  <c r="F64" i="3"/>
  <c r="AE11" i="3"/>
  <c r="F63" i="3"/>
  <c r="AE10" i="3"/>
  <c r="F62" i="3"/>
  <c r="AE9" i="3"/>
  <c r="F61" i="3"/>
  <c r="AE8" i="3"/>
  <c r="F60" i="3"/>
  <c r="AE7" i="3"/>
  <c r="F59" i="3"/>
  <c r="AE6" i="3"/>
  <c r="F58" i="3"/>
  <c r="AE5" i="3"/>
  <c r="F57" i="3"/>
  <c r="AE4" i="3"/>
  <c r="F56" i="3"/>
  <c r="AE3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B10" i="3"/>
  <c r="F374" i="2"/>
  <c r="K9" i="2" s="1"/>
  <c r="F373" i="2"/>
  <c r="F372" i="2"/>
  <c r="R12" i="2" s="1"/>
  <c r="F371" i="2"/>
  <c r="F370" i="2"/>
  <c r="M19" i="2" s="1"/>
  <c r="F369" i="2"/>
  <c r="J10" i="2" s="1"/>
  <c r="F368" i="2"/>
  <c r="S14" i="2" s="1"/>
  <c r="F367" i="2"/>
  <c r="L3" i="2" s="1"/>
  <c r="F366" i="2"/>
  <c r="O17" i="2" s="1"/>
  <c r="F365" i="2"/>
  <c r="Q11" i="2" s="1"/>
  <c r="F364" i="2"/>
  <c r="T13" i="2" s="1"/>
  <c r="F363" i="2"/>
  <c r="F362" i="2"/>
  <c r="U14" i="2" s="1"/>
  <c r="F361" i="2"/>
  <c r="F360" i="2"/>
  <c r="W14" i="2" s="1"/>
  <c r="F359" i="2"/>
  <c r="Z7" i="2" s="1"/>
  <c r="F358" i="2"/>
  <c r="Y6" i="2" s="1"/>
  <c r="F357" i="2"/>
  <c r="F356" i="2"/>
  <c r="AA11" i="2" s="1"/>
  <c r="F355" i="2"/>
  <c r="AA12" i="2" s="1"/>
  <c r="F354" i="2"/>
  <c r="AB9" i="2" s="1"/>
  <c r="F353" i="2"/>
  <c r="F352" i="2"/>
  <c r="Z3" i="2" s="1"/>
  <c r="F351" i="2"/>
  <c r="W8" i="2" s="1"/>
  <c r="F350" i="2"/>
  <c r="X15" i="2" s="1"/>
  <c r="F349" i="2"/>
  <c r="U17" i="2" s="1"/>
  <c r="F348" i="2"/>
  <c r="V8" i="2" s="1"/>
  <c r="F347" i="2"/>
  <c r="F346" i="2"/>
  <c r="R16" i="2" s="1"/>
  <c r="F345" i="2"/>
  <c r="F344" i="2"/>
  <c r="F343" i="2"/>
  <c r="Q12" i="2" s="1"/>
  <c r="F342" i="2"/>
  <c r="O18" i="2" s="1"/>
  <c r="F341" i="2"/>
  <c r="M21" i="2" s="1"/>
  <c r="F340" i="2"/>
  <c r="L8" i="2" s="1"/>
  <c r="F339" i="2"/>
  <c r="F338" i="2"/>
  <c r="J13" i="2" s="1"/>
  <c r="F337" i="2"/>
  <c r="F336" i="2"/>
  <c r="AA18" i="2" s="1"/>
  <c r="F335" i="2"/>
  <c r="AB6" i="2" s="1"/>
  <c r="F334" i="2"/>
  <c r="Y11" i="2" s="1"/>
  <c r="F333" i="2"/>
  <c r="Z6" i="2" s="1"/>
  <c r="F332" i="2"/>
  <c r="W20" i="2" s="1"/>
  <c r="F331" i="2"/>
  <c r="F330" i="2"/>
  <c r="U16" i="2" s="1"/>
  <c r="F329" i="2"/>
  <c r="F328" i="2"/>
  <c r="F327" i="2"/>
  <c r="N15" i="2" s="1"/>
  <c r="F326" i="2"/>
  <c r="F325" i="2"/>
  <c r="S3" i="2" s="1"/>
  <c r="F324" i="2"/>
  <c r="Q16" i="2" s="1"/>
  <c r="F323" i="2"/>
  <c r="J7" i="2" s="1"/>
  <c r="F322" i="2"/>
  <c r="P13" i="2" s="1"/>
  <c r="F321" i="2"/>
  <c r="F320" i="2"/>
  <c r="M10" i="2" s="1"/>
  <c r="F319" i="2"/>
  <c r="L4" i="2" s="1"/>
  <c r="F318" i="2"/>
  <c r="K18" i="2" s="1"/>
  <c r="F317" i="2"/>
  <c r="O19" i="2" s="1"/>
  <c r="F316" i="2"/>
  <c r="Q18" i="2" s="1"/>
  <c r="F315" i="2"/>
  <c r="F314" i="2"/>
  <c r="L13" i="2" s="1"/>
  <c r="F313" i="2"/>
  <c r="F312" i="2"/>
  <c r="M20" i="2" s="1"/>
  <c r="F311" i="2"/>
  <c r="R20" i="2" s="1"/>
  <c r="F310" i="2"/>
  <c r="F309" i="2"/>
  <c r="P10" i="2" s="1"/>
  <c r="F308" i="2"/>
  <c r="T16" i="2" s="1"/>
  <c r="F307" i="2"/>
  <c r="F306" i="2"/>
  <c r="V10" i="2" s="1"/>
  <c r="F305" i="2"/>
  <c r="F304" i="2"/>
  <c r="X4" i="2" s="1"/>
  <c r="F303" i="2"/>
  <c r="W21" i="2" s="1"/>
  <c r="F302" i="2"/>
  <c r="Z8" i="2" s="1"/>
  <c r="F301" i="2"/>
  <c r="F300" i="2"/>
  <c r="AB5" i="2" s="1"/>
  <c r="F299" i="2"/>
  <c r="AA19" i="2" s="1"/>
  <c r="F298" i="2"/>
  <c r="L6" i="2" s="1"/>
  <c r="F297" i="2"/>
  <c r="F296" i="2"/>
  <c r="M16" i="2" s="1"/>
  <c r="F295" i="2"/>
  <c r="J4" i="2" s="1"/>
  <c r="F294" i="2"/>
  <c r="F293" i="2"/>
  <c r="S4" i="2" s="1"/>
  <c r="F292" i="2"/>
  <c r="T14" i="2" s="1"/>
  <c r="F291" i="2"/>
  <c r="F290" i="2"/>
  <c r="P12" i="2" s="1"/>
  <c r="F289" i="2"/>
  <c r="F288" i="2"/>
  <c r="Q20" i="2" s="1"/>
  <c r="F287" i="2"/>
  <c r="V4" i="2" s="1"/>
  <c r="F286" i="2"/>
  <c r="U19" i="2" s="1"/>
  <c r="F285" i="2"/>
  <c r="X10" i="2" s="1"/>
  <c r="F284" i="2"/>
  <c r="W17" i="2" s="1"/>
  <c r="F283" i="2"/>
  <c r="F282" i="2"/>
  <c r="Y20" i="2" s="1"/>
  <c r="F281" i="2"/>
  <c r="F280" i="2"/>
  <c r="F279" i="2"/>
  <c r="F278" i="2"/>
  <c r="AB7" i="2" s="1"/>
  <c r="F277" i="2"/>
  <c r="Y21" i="2" s="1"/>
  <c r="F276" i="2"/>
  <c r="Z5" i="2" s="1"/>
  <c r="F275" i="2"/>
  <c r="W19" i="2" s="1"/>
  <c r="F274" i="2"/>
  <c r="X20" i="2" s="1"/>
  <c r="F273" i="2"/>
  <c r="F272" i="2"/>
  <c r="V3" i="2" s="1"/>
  <c r="F271" i="2"/>
  <c r="S5" i="2" s="1"/>
  <c r="F270" i="2"/>
  <c r="F269" i="2"/>
  <c r="R14" i="2" s="1"/>
  <c r="F268" i="2"/>
  <c r="O21" i="2" s="1"/>
  <c r="F267" i="2"/>
  <c r="F266" i="2"/>
  <c r="N6" i="2" s="1"/>
  <c r="F265" i="2"/>
  <c r="F264" i="2"/>
  <c r="F263" i="2"/>
  <c r="F262" i="2"/>
  <c r="F261" i="2"/>
  <c r="P3" i="2" s="1"/>
  <c r="F260" i="2"/>
  <c r="Z10" i="2" s="1"/>
  <c r="F259" i="2"/>
  <c r="F258" i="2"/>
  <c r="Y16" i="2" s="1"/>
  <c r="F257" i="2"/>
  <c r="F256" i="2"/>
  <c r="W18" i="2" s="1"/>
  <c r="F255" i="2"/>
  <c r="X6" i="2" s="1"/>
  <c r="F254" i="2"/>
  <c r="U10" i="2" s="1"/>
  <c r="F253" i="2"/>
  <c r="V6" i="2" s="1"/>
  <c r="F252" i="2"/>
  <c r="F251" i="2"/>
  <c r="F250" i="2"/>
  <c r="O14" i="2" s="1"/>
  <c r="F249" i="2"/>
  <c r="F248" i="2"/>
  <c r="Q4" i="2" s="1"/>
  <c r="F247" i="2"/>
  <c r="F246" i="2"/>
  <c r="M14" i="2" s="1"/>
  <c r="F245" i="2"/>
  <c r="K14" i="2" s="1"/>
  <c r="F244" i="2"/>
  <c r="F243" i="2"/>
  <c r="F242" i="2"/>
  <c r="R19" i="2" s="1"/>
  <c r="F241" i="2"/>
  <c r="F240" i="2"/>
  <c r="M15" i="2" s="1"/>
  <c r="F239" i="2"/>
  <c r="F238" i="2"/>
  <c r="L9" i="2" s="1"/>
  <c r="F237" i="2"/>
  <c r="F236" i="2"/>
  <c r="S9" i="2" s="1"/>
  <c r="F235" i="2"/>
  <c r="O15" i="2" s="1"/>
  <c r="F234" i="2"/>
  <c r="P15" i="2" s="1"/>
  <c r="F233" i="2"/>
  <c r="F232" i="2"/>
  <c r="T9" i="2" s="1"/>
  <c r="F231" i="2"/>
  <c r="F230" i="2"/>
  <c r="F229" i="2"/>
  <c r="U15" i="2" s="1"/>
  <c r="F228" i="2"/>
  <c r="X8" i="2" s="1"/>
  <c r="F227" i="2"/>
  <c r="F226" i="2"/>
  <c r="F225" i="2"/>
  <c r="AA21" i="2"/>
  <c r="Q21" i="2"/>
  <c r="F224" i="2"/>
  <c r="AB13" i="2" s="1"/>
  <c r="T20" i="2"/>
  <c r="F223" i="2"/>
  <c r="T19" i="2"/>
  <c r="F222" i="2"/>
  <c r="U11" i="2" s="1"/>
  <c r="R18" i="2"/>
  <c r="F221" i="2"/>
  <c r="Z17" i="2"/>
  <c r="N17" i="2"/>
  <c r="K17" i="2"/>
  <c r="F220" i="2"/>
  <c r="Q17" i="2" s="1"/>
  <c r="F219" i="2"/>
  <c r="T15" i="2"/>
  <c r="F218" i="2"/>
  <c r="F217" i="2"/>
  <c r="AA13" i="2"/>
  <c r="V13" i="2"/>
  <c r="N13" i="2"/>
  <c r="F216" i="2"/>
  <c r="Z9" i="2" s="1"/>
  <c r="Y12" i="2"/>
  <c r="W12" i="2"/>
  <c r="F215" i="2"/>
  <c r="W11" i="2" s="1"/>
  <c r="N11" i="2"/>
  <c r="M11" i="2"/>
  <c r="L11" i="2"/>
  <c r="F214" i="2"/>
  <c r="T11" i="2" s="1"/>
  <c r="AB10" i="2"/>
  <c r="F213" i="2"/>
  <c r="U9" i="2"/>
  <c r="P9" i="2"/>
  <c r="F212" i="2"/>
  <c r="R3" i="2" s="1"/>
  <c r="J8" i="2"/>
  <c r="F211" i="2"/>
  <c r="S7" i="2"/>
  <c r="L7" i="2"/>
  <c r="F210" i="2"/>
  <c r="L5" i="2" s="1"/>
  <c r="P6" i="2"/>
  <c r="F209" i="2"/>
  <c r="J12" i="2" s="1"/>
  <c r="V5" i="2"/>
  <c r="P5" i="2"/>
  <c r="N5" i="2"/>
  <c r="J5" i="2"/>
  <c r="F208" i="2"/>
  <c r="AA4" i="2"/>
  <c r="Z4" i="2"/>
  <c r="K4" i="2"/>
  <c r="F207" i="2"/>
  <c r="AB3" i="2"/>
  <c r="X3" i="2"/>
  <c r="N3" i="2"/>
  <c r="F206" i="2"/>
  <c r="F205" i="2"/>
  <c r="F204" i="2"/>
  <c r="O11" i="2" s="1"/>
  <c r="F203" i="2"/>
  <c r="K7" i="2" s="1"/>
  <c r="F202" i="2"/>
  <c r="J3" i="2" s="1"/>
  <c r="F201" i="2"/>
  <c r="F200" i="2"/>
  <c r="O8" i="2" s="1"/>
  <c r="F199" i="2"/>
  <c r="F198" i="2"/>
  <c r="N10" i="2" s="1"/>
  <c r="F197" i="2"/>
  <c r="Q15" i="2" s="1"/>
  <c r="F196" i="2"/>
  <c r="T17" i="2" s="1"/>
  <c r="F195" i="2"/>
  <c r="V17" i="2" s="1"/>
  <c r="F194" i="2"/>
  <c r="S12" i="2" s="1"/>
  <c r="F193" i="2"/>
  <c r="P7" i="2" s="1"/>
  <c r="F192" i="2"/>
  <c r="F191" i="2"/>
  <c r="F190" i="2"/>
  <c r="F189" i="2"/>
  <c r="Z13" i="2" s="1"/>
  <c r="F188" i="2"/>
  <c r="F187" i="2"/>
  <c r="Y18" i="2" s="1"/>
  <c r="F186" i="2"/>
  <c r="AB21" i="2" s="1"/>
  <c r="F185" i="2"/>
  <c r="F184" i="2"/>
  <c r="F183" i="2"/>
  <c r="F182" i="2"/>
  <c r="F181" i="2"/>
  <c r="F180" i="2"/>
  <c r="F179" i="2"/>
  <c r="F178" i="2"/>
  <c r="Z19" i="2" s="1"/>
  <c r="F177" i="2"/>
  <c r="P11" i="2" s="1"/>
  <c r="F176" i="2"/>
  <c r="F175" i="2"/>
  <c r="N12" i="2" s="1"/>
  <c r="F174" i="2"/>
  <c r="F173" i="2"/>
  <c r="F172" i="2"/>
  <c r="F171" i="2"/>
  <c r="F170" i="2"/>
  <c r="F169" i="2"/>
  <c r="F168" i="2"/>
  <c r="F167" i="2"/>
  <c r="V16" i="2" s="1"/>
  <c r="F166" i="2"/>
  <c r="F165" i="2"/>
  <c r="K10" i="2" s="1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AB15" i="2" s="1"/>
  <c r="F148" i="2"/>
  <c r="F147" i="2"/>
  <c r="F146" i="2"/>
  <c r="F145" i="2"/>
  <c r="F144" i="2"/>
  <c r="F143" i="2"/>
  <c r="F142" i="2"/>
  <c r="F141" i="2"/>
  <c r="F140" i="2"/>
  <c r="F139" i="2"/>
  <c r="Z14" i="2" s="1"/>
  <c r="F138" i="2"/>
  <c r="F137" i="2"/>
  <c r="F136" i="2"/>
  <c r="F135" i="2"/>
  <c r="F134" i="2"/>
  <c r="F133" i="2"/>
  <c r="F132" i="2"/>
  <c r="O6" i="2" s="1"/>
  <c r="F131" i="2"/>
  <c r="F130" i="2"/>
  <c r="F129" i="2"/>
  <c r="F128" i="2"/>
  <c r="F127" i="2"/>
  <c r="F126" i="2"/>
  <c r="R5" i="2" s="1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J17" i="2" s="1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R8" i="2" s="1"/>
  <c r="F79" i="2"/>
  <c r="F78" i="2"/>
  <c r="F77" i="2"/>
  <c r="F76" i="2"/>
  <c r="F75" i="2"/>
  <c r="F74" i="2"/>
  <c r="F73" i="2"/>
  <c r="F72" i="2"/>
  <c r="F71" i="2"/>
  <c r="F70" i="2"/>
  <c r="F69" i="2"/>
  <c r="F68" i="2"/>
  <c r="Y14" i="2" s="1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B10" i="2"/>
  <c r="AA33" i="1"/>
  <c r="AA43" i="1"/>
  <c r="AA42" i="1"/>
  <c r="R43" i="1"/>
  <c r="O42" i="1"/>
  <c r="F302" i="1"/>
  <c r="K5" i="1" s="1"/>
  <c r="F301" i="1"/>
  <c r="M16" i="1" s="1"/>
  <c r="F300" i="1"/>
  <c r="L7" i="1" s="1"/>
  <c r="F299" i="1"/>
  <c r="Q13" i="1" s="1"/>
  <c r="F298" i="1"/>
  <c r="J5" i="1" s="1"/>
  <c r="F297" i="1"/>
  <c r="N7" i="1" s="1"/>
  <c r="F296" i="1"/>
  <c r="P9" i="1" s="1"/>
  <c r="F295" i="1"/>
  <c r="O10" i="1" s="1"/>
  <c r="F294" i="1"/>
  <c r="R12" i="1" s="1"/>
  <c r="F293" i="1"/>
  <c r="T8" i="1" s="1"/>
  <c r="F292" i="1"/>
  <c r="S12" i="1" s="1"/>
  <c r="F291" i="1"/>
  <c r="V8" i="1" s="1"/>
  <c r="F290" i="1"/>
  <c r="U8" i="1" s="1"/>
  <c r="F289" i="1"/>
  <c r="X4" i="1" s="1"/>
  <c r="F288" i="1"/>
  <c r="W14" i="1" s="1"/>
  <c r="F287" i="1"/>
  <c r="Z4" i="1" s="1"/>
  <c r="F286" i="1"/>
  <c r="Y12" i="1" s="1"/>
  <c r="F285" i="1"/>
  <c r="Y14" i="1" s="1"/>
  <c r="F284" i="1"/>
  <c r="Z11" i="1" s="1"/>
  <c r="F283" i="1"/>
  <c r="W11" i="1" s="1"/>
  <c r="F282" i="1"/>
  <c r="X3" i="1" s="1"/>
  <c r="F281" i="1"/>
  <c r="U15" i="1" s="1"/>
  <c r="F280" i="1"/>
  <c r="V13" i="1" s="1"/>
  <c r="F279" i="1"/>
  <c r="S7" i="1" s="1"/>
  <c r="F278" i="1"/>
  <c r="F277" i="1"/>
  <c r="F276" i="1"/>
  <c r="O11" i="1" s="1"/>
  <c r="F275" i="1"/>
  <c r="R17" i="1" s="1"/>
  <c r="F274" i="1"/>
  <c r="M17" i="1" s="1"/>
  <c r="F273" i="1"/>
  <c r="N6" i="1" s="1"/>
  <c r="F272" i="1"/>
  <c r="Q14" i="1" s="1"/>
  <c r="F271" i="1"/>
  <c r="L10" i="1" s="1"/>
  <c r="F270" i="1"/>
  <c r="J6" i="1" s="1"/>
  <c r="F269" i="1"/>
  <c r="K19" i="1" s="1"/>
  <c r="F268" i="1"/>
  <c r="Y15" i="1" s="1"/>
  <c r="F267" i="1"/>
  <c r="Z6" i="1" s="1"/>
  <c r="F266" i="1"/>
  <c r="W9" i="1" s="1"/>
  <c r="F265" i="1"/>
  <c r="X6" i="1" s="1"/>
  <c r="F264" i="1"/>
  <c r="U18" i="1" s="1"/>
  <c r="F263" i="1"/>
  <c r="V10" i="1" s="1"/>
  <c r="F262" i="1"/>
  <c r="S13" i="1" s="1"/>
  <c r="F261" i="1"/>
  <c r="F260" i="1"/>
  <c r="O18" i="1" s="1"/>
  <c r="F259" i="1"/>
  <c r="R9" i="1" s="1"/>
  <c r="F258" i="1"/>
  <c r="L3" i="1" s="1"/>
  <c r="F257" i="1"/>
  <c r="P7" i="1" s="1"/>
  <c r="F256" i="1"/>
  <c r="T11" i="1" s="1"/>
  <c r="F255" i="1"/>
  <c r="J19" i="1" s="1"/>
  <c r="F254" i="1"/>
  <c r="F253" i="1"/>
  <c r="Q16" i="1" s="1"/>
  <c r="F252" i="1"/>
  <c r="K16" i="1" s="1"/>
  <c r="F251" i="1"/>
  <c r="J13" i="1" s="1"/>
  <c r="F250" i="1"/>
  <c r="K17" i="1" s="1"/>
  <c r="F249" i="1"/>
  <c r="Q17" i="1" s="1"/>
  <c r="F248" i="1"/>
  <c r="L15" i="1" s="1"/>
  <c r="F247" i="1"/>
  <c r="P3" i="1" s="1"/>
  <c r="F246" i="1"/>
  <c r="R18" i="1" s="1"/>
  <c r="F245" i="1"/>
  <c r="M19" i="1" s="1"/>
  <c r="F244" i="1"/>
  <c r="T6" i="1" s="1"/>
  <c r="F243" i="1"/>
  <c r="O15" i="1" s="1"/>
  <c r="F242" i="1"/>
  <c r="N3" i="1" s="1"/>
  <c r="F241" i="1"/>
  <c r="S16" i="1" s="1"/>
  <c r="F240" i="1"/>
  <c r="V3" i="1" s="1"/>
  <c r="F239" i="1"/>
  <c r="U19" i="1" s="1"/>
  <c r="F238" i="1"/>
  <c r="X18" i="1" s="1"/>
  <c r="F237" i="1"/>
  <c r="W18" i="1" s="1"/>
  <c r="F236" i="1"/>
  <c r="Z5" i="1" s="1"/>
  <c r="F235" i="1"/>
  <c r="F234" i="1"/>
  <c r="J4" i="1" s="1"/>
  <c r="F233" i="1"/>
  <c r="P10" i="1" s="1"/>
  <c r="F232" i="1"/>
  <c r="Q19" i="1" s="1"/>
  <c r="F231" i="1"/>
  <c r="K14" i="1" s="1"/>
  <c r="F230" i="1"/>
  <c r="O5" i="1" s="1"/>
  <c r="F229" i="1"/>
  <c r="N4" i="1" s="1"/>
  <c r="F228" i="1"/>
  <c r="M14" i="1" s="1"/>
  <c r="F227" i="1"/>
  <c r="L6" i="1" s="1"/>
  <c r="F226" i="1"/>
  <c r="T10" i="1" s="1"/>
  <c r="F225" i="1"/>
  <c r="R16" i="1" s="1"/>
  <c r="F224" i="1"/>
  <c r="S18" i="1" s="1"/>
  <c r="F223" i="1"/>
  <c r="V4" i="1" s="1"/>
  <c r="F222" i="1"/>
  <c r="U10" i="1" s="1"/>
  <c r="F221" i="1"/>
  <c r="X9" i="1" s="1"/>
  <c r="F220" i="1"/>
  <c r="W19" i="1" s="1"/>
  <c r="F219" i="1"/>
  <c r="Z8" i="1" s="1"/>
  <c r="F218" i="1"/>
  <c r="F217" i="1"/>
  <c r="Y19" i="1" s="1"/>
  <c r="F216" i="1"/>
  <c r="Z7" i="1" s="1"/>
  <c r="F215" i="1"/>
  <c r="W12" i="1" s="1"/>
  <c r="F214" i="1"/>
  <c r="X11" i="1" s="1"/>
  <c r="F213" i="1"/>
  <c r="U16" i="1" s="1"/>
  <c r="F212" i="1"/>
  <c r="V17" i="1" s="1"/>
  <c r="F211" i="1"/>
  <c r="R19" i="1" s="1"/>
  <c r="F210" i="1"/>
  <c r="Q18" i="1" s="1"/>
  <c r="F209" i="1"/>
  <c r="T4" i="1" s="1"/>
  <c r="F208" i="1"/>
  <c r="O19" i="1" s="1"/>
  <c r="F207" i="1"/>
  <c r="S15" i="1" s="1"/>
  <c r="F206" i="1"/>
  <c r="N15" i="1" s="1"/>
  <c r="F205" i="1"/>
  <c r="M9" i="1" s="1"/>
  <c r="F204" i="1"/>
  <c r="P4" i="1" s="1"/>
  <c r="F203" i="1"/>
  <c r="L17" i="1" s="1"/>
  <c r="F202" i="1"/>
  <c r="K15" i="1" s="1"/>
  <c r="F201" i="1"/>
  <c r="J3" i="1" s="1"/>
  <c r="F200" i="1"/>
  <c r="Y16" i="1" s="1"/>
  <c r="F199" i="1"/>
  <c r="Z12" i="1" s="1"/>
  <c r="F198" i="1"/>
  <c r="W17" i="1" s="1"/>
  <c r="F197" i="1"/>
  <c r="X8" i="1" s="1"/>
  <c r="F196" i="1"/>
  <c r="U9" i="1" s="1"/>
  <c r="F195" i="1"/>
  <c r="V6" i="1" s="1"/>
  <c r="F194" i="1"/>
  <c r="S10" i="1" s="1"/>
  <c r="F193" i="1"/>
  <c r="T5" i="1" s="1"/>
  <c r="F192" i="1"/>
  <c r="R14" i="1" s="1"/>
  <c r="F191" i="1"/>
  <c r="N8" i="1" s="1"/>
  <c r="F190" i="1"/>
  <c r="Q3" i="1" s="1"/>
  <c r="F189" i="1"/>
  <c r="P8" i="1" s="1"/>
  <c r="F188" i="1"/>
  <c r="L9" i="1" s="1"/>
  <c r="F187" i="1"/>
  <c r="F186" i="1"/>
  <c r="M12" i="1" s="1"/>
  <c r="F185" i="1"/>
  <c r="J7" i="1" s="1"/>
  <c r="F184" i="1"/>
  <c r="K12" i="1" s="1"/>
  <c r="F183" i="1"/>
  <c r="N11" i="1" s="1"/>
  <c r="Z43" i="1"/>
  <c r="Y43" i="1"/>
  <c r="X43" i="1"/>
  <c r="W43" i="1"/>
  <c r="V43" i="1"/>
  <c r="U43" i="1"/>
  <c r="T43" i="1"/>
  <c r="S43" i="1"/>
  <c r="Q43" i="1"/>
  <c r="P43" i="1"/>
  <c r="O43" i="1"/>
  <c r="N43" i="1"/>
  <c r="M43" i="1"/>
  <c r="L43" i="1"/>
  <c r="K43" i="1"/>
  <c r="J43" i="1"/>
  <c r="F182" i="1"/>
  <c r="R15" i="1" s="1"/>
  <c r="Z42" i="1"/>
  <c r="Y42" i="1"/>
  <c r="X42" i="1"/>
  <c r="W42" i="1"/>
  <c r="V42" i="1"/>
  <c r="U42" i="1"/>
  <c r="T42" i="1"/>
  <c r="S42" i="1"/>
  <c r="R42" i="1"/>
  <c r="Q42" i="1"/>
  <c r="P42" i="1"/>
  <c r="N42" i="1"/>
  <c r="M42" i="1"/>
  <c r="L42" i="1"/>
  <c r="K42" i="1"/>
  <c r="J42" i="1"/>
  <c r="F181" i="1"/>
  <c r="K4" i="1" s="1"/>
  <c r="AA41" i="1"/>
  <c r="F180" i="1"/>
  <c r="M15" i="1" s="1"/>
  <c r="AA40" i="1"/>
  <c r="M18" i="1"/>
  <c r="F179" i="1"/>
  <c r="L12" i="1" s="1"/>
  <c r="AA39" i="1"/>
  <c r="F178" i="1"/>
  <c r="J12" i="1" s="1"/>
  <c r="AA38" i="1"/>
  <c r="O16" i="1"/>
  <c r="F177" i="1"/>
  <c r="O17" i="1" s="1"/>
  <c r="AA37" i="1"/>
  <c r="F176" i="1"/>
  <c r="P13" i="1" s="1"/>
  <c r="AA36" i="1"/>
  <c r="F175" i="1"/>
  <c r="Q11" i="1" s="1"/>
  <c r="AA35" i="1"/>
  <c r="N13" i="1"/>
  <c r="F174" i="1"/>
  <c r="T16" i="1" s="1"/>
  <c r="AA34" i="1"/>
  <c r="F173" i="1"/>
  <c r="S17" i="1" s="1"/>
  <c r="F172" i="1"/>
  <c r="U14" i="1" s="1"/>
  <c r="AA32" i="1"/>
  <c r="F171" i="1"/>
  <c r="V5" i="1" s="1"/>
  <c r="AA31" i="1"/>
  <c r="Y9" i="1"/>
  <c r="F170" i="1"/>
  <c r="X17" i="1" s="1"/>
  <c r="AA30" i="1"/>
  <c r="F169" i="1"/>
  <c r="W16" i="1" s="1"/>
  <c r="AA29" i="1"/>
  <c r="F168" i="1"/>
  <c r="Z13" i="1" s="1"/>
  <c r="AA28" i="1"/>
  <c r="F167" i="1"/>
  <c r="Y11" i="1" s="1"/>
  <c r="AA27" i="1"/>
  <c r="P5" i="1"/>
  <c r="F166" i="1"/>
  <c r="S14" i="1" s="1"/>
  <c r="AA26" i="1"/>
  <c r="Y4" i="1"/>
  <c r="F165" i="1"/>
  <c r="V12" i="1" s="1"/>
  <c r="AA25" i="1"/>
  <c r="T3" i="1"/>
  <c r="F164" i="1"/>
  <c r="T7" i="1" s="1"/>
  <c r="F163" i="1"/>
  <c r="K9" i="1" s="1"/>
  <c r="F162" i="1"/>
  <c r="J8" i="1" s="1"/>
  <c r="F161" i="1"/>
  <c r="M7" i="1" s="1"/>
  <c r="F160" i="1"/>
  <c r="L8" i="1" s="1"/>
  <c r="F159" i="1"/>
  <c r="F158" i="1"/>
  <c r="R11" i="1" s="1"/>
  <c r="F157" i="1"/>
  <c r="F156" i="1"/>
  <c r="F155" i="1"/>
  <c r="W15" i="1" s="1"/>
  <c r="F154" i="1"/>
  <c r="F153" i="1"/>
  <c r="F152" i="1"/>
  <c r="F151" i="1"/>
  <c r="N10" i="1" s="1"/>
  <c r="F150" i="1"/>
  <c r="Q8" i="1" s="1"/>
  <c r="F149" i="1"/>
  <c r="K11" i="1" s="1"/>
  <c r="F148" i="1"/>
  <c r="F147" i="1"/>
  <c r="M6" i="1" s="1"/>
  <c r="F146" i="1"/>
  <c r="F145" i="1"/>
  <c r="F144" i="1"/>
  <c r="O8" i="1" s="1"/>
  <c r="F143" i="1"/>
  <c r="Q5" i="1" s="1"/>
  <c r="F142" i="1"/>
  <c r="F141" i="1"/>
  <c r="F140" i="1"/>
  <c r="T9" i="1" s="1"/>
  <c r="F139" i="1"/>
  <c r="U5" i="1" s="1"/>
  <c r="F138" i="1"/>
  <c r="F137" i="1"/>
  <c r="F136" i="1"/>
  <c r="W7" i="1" s="1"/>
  <c r="F135" i="1"/>
  <c r="F134" i="1"/>
  <c r="R7" i="1" s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T18" i="1" s="1"/>
  <c r="F111" i="1"/>
  <c r="W13" i="1" s="1"/>
  <c r="F110" i="1"/>
  <c r="F109" i="1"/>
  <c r="F108" i="1"/>
  <c r="F107" i="1"/>
  <c r="F106" i="1"/>
  <c r="F105" i="1"/>
  <c r="F104" i="1"/>
  <c r="N5" i="1" s="1"/>
  <c r="F103" i="1"/>
  <c r="F102" i="1"/>
  <c r="F101" i="1"/>
  <c r="F100" i="1"/>
  <c r="F99" i="1"/>
  <c r="F98" i="1"/>
  <c r="F97" i="1"/>
  <c r="F96" i="1"/>
  <c r="M3" i="1" s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Z18" i="1" s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B10" i="1"/>
  <c r="Z7" i="4" l="1"/>
  <c r="K21" i="4"/>
  <c r="AC20" i="4"/>
  <c r="AF10" i="4"/>
  <c r="O23" i="4"/>
  <c r="Y18" i="4"/>
  <c r="AB15" i="4"/>
  <c r="K11" i="4"/>
  <c r="AB7" i="4"/>
  <c r="X14" i="4"/>
  <c r="Y4" i="4"/>
  <c r="AF25" i="4"/>
  <c r="X20" i="4"/>
  <c r="V23" i="4"/>
  <c r="S10" i="4"/>
  <c r="J22" i="4"/>
  <c r="W13" i="4"/>
  <c r="X25" i="4"/>
  <c r="R3" i="4"/>
  <c r="S24" i="4"/>
  <c r="P4" i="4"/>
  <c r="Z8" i="4"/>
  <c r="Q19" i="4"/>
  <c r="X10" i="4"/>
  <c r="L13" i="4"/>
  <c r="X16" i="4"/>
  <c r="L4" i="4"/>
  <c r="Z3" i="4"/>
  <c r="T17" i="4"/>
  <c r="X17" i="4"/>
  <c r="L16" i="4"/>
  <c r="AC12" i="4"/>
  <c r="S4" i="4"/>
  <c r="J19" i="4"/>
  <c r="AA9" i="4"/>
  <c r="AB24" i="4"/>
  <c r="Q8" i="4"/>
  <c r="S3" i="4"/>
  <c r="S14" i="4"/>
  <c r="AE11" i="4"/>
  <c r="N24" i="4"/>
  <c r="AF19" i="4"/>
  <c r="Y14" i="4"/>
  <c r="Y23" i="4"/>
  <c r="J21" i="4"/>
  <c r="V5" i="4"/>
  <c r="AC7" i="4"/>
  <c r="L11" i="4"/>
  <c r="O6" i="4"/>
  <c r="Y24" i="4"/>
  <c r="T7" i="4"/>
  <c r="L14" i="4"/>
  <c r="Z14" i="4"/>
  <c r="J6" i="4"/>
  <c r="AA21" i="4"/>
  <c r="U22" i="4"/>
  <c r="S17" i="4"/>
  <c r="Z19" i="4"/>
  <c r="Y16" i="4"/>
  <c r="P24" i="4"/>
  <c r="AE10" i="4"/>
  <c r="P18" i="4"/>
  <c r="S6" i="4"/>
  <c r="U11" i="4"/>
  <c r="AB18" i="4"/>
  <c r="Q7" i="4"/>
  <c r="AC8" i="4"/>
  <c r="AB17" i="4"/>
  <c r="L21" i="4"/>
  <c r="T25" i="4"/>
  <c r="O3" i="4"/>
  <c r="M14" i="4"/>
  <c r="AF16" i="4"/>
  <c r="T23" i="4"/>
  <c r="Y3" i="4"/>
  <c r="W10" i="4"/>
  <c r="AE16" i="4"/>
  <c r="V7" i="4"/>
  <c r="O18" i="4"/>
  <c r="AD16" i="4"/>
  <c r="N14" i="4"/>
  <c r="J14" i="4"/>
  <c r="Y15" i="4"/>
  <c r="AE18" i="4"/>
  <c r="J25" i="4"/>
  <c r="V8" i="4"/>
  <c r="S21" i="4"/>
  <c r="AA17" i="4"/>
  <c r="L25" i="4"/>
  <c r="U4" i="4"/>
  <c r="M10" i="4"/>
  <c r="AF24" i="4"/>
  <c r="X24" i="4"/>
  <c r="W15" i="4"/>
  <c r="N20" i="4"/>
  <c r="X18" i="4"/>
  <c r="AC15" i="4"/>
  <c r="S18" i="4"/>
  <c r="J9" i="4"/>
  <c r="S15" i="4"/>
  <c r="N4" i="4"/>
  <c r="P5" i="4"/>
  <c r="R7" i="4"/>
  <c r="AD9" i="4"/>
  <c r="W17" i="4"/>
  <c r="N6" i="4"/>
  <c r="V6" i="4"/>
  <c r="M23" i="4"/>
  <c r="N8" i="4"/>
  <c r="U16" i="4"/>
  <c r="K25" i="4"/>
  <c r="AA8" i="4"/>
  <c r="X5" i="4"/>
  <c r="R13" i="4"/>
  <c r="J13" i="4"/>
  <c r="M3" i="4"/>
  <c r="AA3" i="4"/>
  <c r="V17" i="4"/>
  <c r="N16" i="4"/>
  <c r="Z18" i="4"/>
  <c r="AE5" i="4"/>
  <c r="W5" i="4"/>
  <c r="O4" i="4"/>
  <c r="M9" i="4"/>
  <c r="O14" i="4"/>
  <c r="V22" i="4"/>
  <c r="AC9" i="4"/>
  <c r="K6" i="4"/>
  <c r="R24" i="4"/>
  <c r="AD19" i="4"/>
  <c r="AA7" i="4"/>
  <c r="R21" i="4"/>
  <c r="K5" i="4"/>
  <c r="Z17" i="4"/>
  <c r="Q3" i="4"/>
  <c r="U8" i="4"/>
  <c r="Y11" i="4"/>
  <c r="J24" i="4"/>
  <c r="Z23" i="4"/>
  <c r="AE15" i="4"/>
  <c r="P12" i="4"/>
  <c r="Q5" i="4"/>
  <c r="AA6" i="4"/>
  <c r="AB10" i="4"/>
  <c r="Z12" i="4"/>
  <c r="AF6" i="4"/>
  <c r="K14" i="4"/>
  <c r="AE19" i="4"/>
  <c r="AD6" i="4"/>
  <c r="B8" i="4"/>
  <c r="V9" i="4"/>
  <c r="AD11" i="4"/>
  <c r="AD4" i="4"/>
  <c r="AA25" i="4"/>
  <c r="AF17" i="4"/>
  <c r="Z13" i="4"/>
  <c r="T15" i="4"/>
  <c r="AF11" i="4"/>
  <c r="AD13" i="4"/>
  <c r="T16" i="4"/>
  <c r="M24" i="4"/>
  <c r="X8" i="4"/>
  <c r="P8" i="4"/>
  <c r="Q22" i="4"/>
  <c r="AE21" i="4"/>
  <c r="AD10" i="4"/>
  <c r="T9" i="4"/>
  <c r="M18" i="4"/>
  <c r="AC24" i="4"/>
  <c r="T4" i="4"/>
  <c r="L8" i="4"/>
  <c r="W12" i="4"/>
  <c r="V16" i="4"/>
  <c r="M25" i="4"/>
  <c r="AB3" i="4"/>
  <c r="W16" i="4"/>
  <c r="Y17" i="4"/>
  <c r="S12" i="4"/>
  <c r="N25" i="4"/>
  <c r="AC3" i="4"/>
  <c r="T12" i="4"/>
  <c r="S16" i="4"/>
  <c r="AA13" i="4"/>
  <c r="AD20" i="4"/>
  <c r="V24" i="4"/>
  <c r="AC10" i="4"/>
  <c r="V19" i="4"/>
  <c r="L18" i="4"/>
  <c r="K7" i="4"/>
  <c r="R19" i="4"/>
  <c r="W9" i="4"/>
  <c r="AE8" i="4"/>
  <c r="S8" i="4"/>
  <c r="U7" i="4"/>
  <c r="Y6" i="4"/>
  <c r="Z20" i="4"/>
  <c r="K15" i="4"/>
  <c r="V20" i="4"/>
  <c r="AA4" i="4"/>
  <c r="R16" i="4"/>
  <c r="K4" i="4"/>
  <c r="M12" i="4"/>
  <c r="N3" i="4"/>
  <c r="W21" i="4"/>
  <c r="J17" i="4"/>
  <c r="AD7" i="4"/>
  <c r="Y20" i="4"/>
  <c r="U18" i="4"/>
  <c r="P13" i="4"/>
  <c r="O16" i="4"/>
  <c r="N9" i="4"/>
  <c r="L10" i="4"/>
  <c r="AC22" i="4"/>
  <c r="L5" i="4"/>
  <c r="AD18" i="4"/>
  <c r="T3" i="4"/>
  <c r="R5" i="4"/>
  <c r="M20" i="4"/>
  <c r="Q14" i="4"/>
  <c r="Q17" i="4"/>
  <c r="U20" i="4"/>
  <c r="AF4" i="4"/>
  <c r="AE23" i="4"/>
  <c r="AD14" i="4"/>
  <c r="R10" i="4"/>
  <c r="AB4" i="4"/>
  <c r="W14" i="4"/>
  <c r="O5" i="4"/>
  <c r="O15" i="4"/>
  <c r="S25" i="4"/>
  <c r="W25" i="4"/>
  <c r="AF8" i="4"/>
  <c r="O24" i="4"/>
  <c r="AA20" i="4"/>
  <c r="Z5" i="4"/>
  <c r="AB11" i="4"/>
  <c r="L7" i="4"/>
  <c r="T8" i="4"/>
  <c r="U25" i="4"/>
  <c r="S22" i="4"/>
  <c r="AB16" i="4"/>
  <c r="L3" i="4"/>
  <c r="U23" i="4"/>
  <c r="Z11" i="4"/>
  <c r="K22" i="4"/>
  <c r="AE24" i="4"/>
  <c r="J11" i="4"/>
  <c r="AA16" i="4"/>
  <c r="X12" i="4"/>
  <c r="U17" i="4"/>
  <c r="M17" i="4"/>
  <c r="AF7" i="4"/>
  <c r="X7" i="4"/>
  <c r="B8" i="3"/>
  <c r="Q10" i="2"/>
  <c r="Q3" i="2"/>
  <c r="R17" i="2"/>
  <c r="J9" i="2"/>
  <c r="J22" i="2" s="1"/>
  <c r="J6" i="2"/>
  <c r="Z21" i="2"/>
  <c r="Y5" i="2"/>
  <c r="O4" i="2"/>
  <c r="X7" i="2"/>
  <c r="B8" i="2"/>
  <c r="X11" i="2"/>
  <c r="AB17" i="2"/>
  <c r="L19" i="2"/>
  <c r="U20" i="2"/>
  <c r="X5" i="2"/>
  <c r="J20" i="2"/>
  <c r="P4" i="2"/>
  <c r="X16" i="2"/>
  <c r="AB14" i="2"/>
  <c r="AB19" i="2"/>
  <c r="X19" i="2"/>
  <c r="T21" i="2"/>
  <c r="T10" i="2"/>
  <c r="V21" i="2"/>
  <c r="W9" i="2"/>
  <c r="W15" i="2"/>
  <c r="M8" i="2"/>
  <c r="S20" i="2"/>
  <c r="V12" i="2"/>
  <c r="Q14" i="2"/>
  <c r="L12" i="2"/>
  <c r="J21" i="2"/>
  <c r="R6" i="2"/>
  <c r="L14" i="2"/>
  <c r="Q19" i="2"/>
  <c r="K15" i="2"/>
  <c r="L10" i="2"/>
  <c r="AA16" i="2"/>
  <c r="M17" i="2"/>
  <c r="U21" i="2"/>
  <c r="AB8" i="2"/>
  <c r="R21" i="2"/>
  <c r="K16" i="2"/>
  <c r="U18" i="2"/>
  <c r="K19" i="2"/>
  <c r="O20" i="2"/>
  <c r="V7" i="2"/>
  <c r="K21" i="2"/>
  <c r="S11" i="2"/>
  <c r="Y15" i="2"/>
  <c r="V15" i="2"/>
  <c r="AA5" i="2"/>
  <c r="S17" i="2"/>
  <c r="N14" i="2"/>
  <c r="N4" i="2"/>
  <c r="S10" i="2"/>
  <c r="K6" i="2"/>
  <c r="AA6" i="2"/>
  <c r="U13" i="2"/>
  <c r="L21" i="2"/>
  <c r="V19" i="2"/>
  <c r="S13" i="2"/>
  <c r="W6" i="2"/>
  <c r="L18" i="2"/>
  <c r="R10" i="2"/>
  <c r="AA15" i="2"/>
  <c r="O10" i="2"/>
  <c r="M18" i="2"/>
  <c r="U8" i="2"/>
  <c r="N20" i="2"/>
  <c r="J14" i="2"/>
  <c r="W7" i="2"/>
  <c r="Z16" i="2"/>
  <c r="P17" i="2"/>
  <c r="W4" i="2"/>
  <c r="Z20" i="2"/>
  <c r="O3" i="2"/>
  <c r="U3" i="2"/>
  <c r="J16" i="2"/>
  <c r="P8" i="2"/>
  <c r="K13" i="2"/>
  <c r="P16" i="2"/>
  <c r="P19" i="2"/>
  <c r="K12" i="2"/>
  <c r="AC12" i="2" s="1"/>
  <c r="Q7" i="2"/>
  <c r="T8" i="2"/>
  <c r="AA3" i="2"/>
  <c r="R4" i="2"/>
  <c r="Z11" i="2"/>
  <c r="Y4" i="2"/>
  <c r="P14" i="2"/>
  <c r="J19" i="2"/>
  <c r="Z18" i="2"/>
  <c r="Q5" i="2"/>
  <c r="O7" i="2"/>
  <c r="X18" i="2"/>
  <c r="S18" i="2"/>
  <c r="O12" i="2"/>
  <c r="Y17" i="2"/>
  <c r="J15" i="2"/>
  <c r="Y3" i="2"/>
  <c r="AB11" i="2"/>
  <c r="X17" i="2"/>
  <c r="L16" i="2"/>
  <c r="AA8" i="2"/>
  <c r="K3" i="2"/>
  <c r="P21" i="2"/>
  <c r="Y9" i="2"/>
  <c r="X9" i="2"/>
  <c r="M9" i="2"/>
  <c r="N9" i="2"/>
  <c r="N21" i="2"/>
  <c r="Q8" i="2"/>
  <c r="T6" i="2"/>
  <c r="AB16" i="2"/>
  <c r="Y8" i="2"/>
  <c r="AA7" i="2"/>
  <c r="T5" i="2"/>
  <c r="Z15" i="2"/>
  <c r="W16" i="2"/>
  <c r="U4" i="2"/>
  <c r="P20" i="2"/>
  <c r="M4" i="2"/>
  <c r="K20" i="2"/>
  <c r="W3" i="2"/>
  <c r="N18" i="2"/>
  <c r="AB18" i="2"/>
  <c r="V9" i="2"/>
  <c r="J11" i="2"/>
  <c r="U7" i="2"/>
  <c r="T12" i="2"/>
  <c r="R11" i="2"/>
  <c r="R9" i="2"/>
  <c r="M13" i="2"/>
  <c r="V11" i="2"/>
  <c r="U6" i="2"/>
  <c r="T4" i="2"/>
  <c r="Q6" i="2"/>
  <c r="AB20" i="2"/>
  <c r="T3" i="2"/>
  <c r="M3" i="2"/>
  <c r="S19" i="2"/>
  <c r="X13" i="2"/>
  <c r="AA10" i="2"/>
  <c r="V18" i="2"/>
  <c r="U5" i="2"/>
  <c r="N8" i="2"/>
  <c r="Y19" i="2"/>
  <c r="P18" i="2"/>
  <c r="X14" i="2"/>
  <c r="R15" i="2"/>
  <c r="Q9" i="2"/>
  <c r="Q13" i="2"/>
  <c r="L15" i="2"/>
  <c r="R13" i="2"/>
  <c r="S8" i="2"/>
  <c r="L17" i="2"/>
  <c r="O16" i="2"/>
  <c r="U12" i="2"/>
  <c r="J18" i="2"/>
  <c r="S21" i="2"/>
  <c r="W5" i="2"/>
  <c r="V14" i="2"/>
  <c r="M12" i="2"/>
  <c r="K5" i="2"/>
  <c r="X21" i="2"/>
  <c r="L20" i="2"/>
  <c r="O5" i="2"/>
  <c r="Y7" i="2"/>
  <c r="W10" i="2"/>
  <c r="Y10" i="2"/>
  <c r="S15" i="2"/>
  <c r="K11" i="2"/>
  <c r="AB12" i="2"/>
  <c r="W13" i="2"/>
  <c r="N16" i="2"/>
  <c r="M5" i="2"/>
  <c r="M7" i="2"/>
  <c r="Y13" i="2"/>
  <c r="N19" i="2"/>
  <c r="R7" i="2"/>
  <c r="M6" i="2"/>
  <c r="AC22" i="2" s="1"/>
  <c r="S16" i="2"/>
  <c r="T7" i="2"/>
  <c r="K8" i="2"/>
  <c r="AA9" i="2"/>
  <c r="O13" i="2"/>
  <c r="AA20" i="2"/>
  <c r="AA17" i="2"/>
  <c r="Z12" i="2"/>
  <c r="AA14" i="2"/>
  <c r="X12" i="2"/>
  <c r="O9" i="2"/>
  <c r="V20" i="2"/>
  <c r="S6" i="2"/>
  <c r="S23" i="2" s="1"/>
  <c r="T18" i="2"/>
  <c r="N7" i="2"/>
  <c r="AB4" i="2"/>
  <c r="J18" i="1"/>
  <c r="Z3" i="1"/>
  <c r="J17" i="1"/>
  <c r="K3" i="1"/>
  <c r="T17" i="1"/>
  <c r="Q9" i="1"/>
  <c r="Z17" i="1"/>
  <c r="J11" i="1"/>
  <c r="Q15" i="1"/>
  <c r="X12" i="1"/>
  <c r="P11" i="1"/>
  <c r="M4" i="1"/>
  <c r="X13" i="1"/>
  <c r="M13" i="1"/>
  <c r="V9" i="1"/>
  <c r="T13" i="1"/>
  <c r="U12" i="1"/>
  <c r="P14" i="1"/>
  <c r="L19" i="1"/>
  <c r="V16" i="1"/>
  <c r="Q10" i="1"/>
  <c r="X19" i="1"/>
  <c r="X15" i="1"/>
  <c r="N14" i="1"/>
  <c r="K10" i="1"/>
  <c r="W4" i="1"/>
  <c r="Y5" i="1"/>
  <c r="P18" i="1"/>
  <c r="S9" i="1"/>
  <c r="X7" i="1"/>
  <c r="O3" i="1"/>
  <c r="L4" i="1"/>
  <c r="R3" i="1"/>
  <c r="V7" i="1"/>
  <c r="X5" i="1"/>
  <c r="P17" i="1"/>
  <c r="V14" i="1"/>
  <c r="N16" i="1"/>
  <c r="J9" i="1"/>
  <c r="O14" i="1"/>
  <c r="O7" i="1"/>
  <c r="U11" i="1"/>
  <c r="Z9" i="1"/>
  <c r="S5" i="1"/>
  <c r="T19" i="1"/>
  <c r="K18" i="1"/>
  <c r="Y7" i="1"/>
  <c r="Z19" i="1"/>
  <c r="U6" i="1"/>
  <c r="X14" i="1"/>
  <c r="W6" i="1"/>
  <c r="V15" i="1"/>
  <c r="Z16" i="1"/>
  <c r="B8" i="1"/>
  <c r="K8" i="1"/>
  <c r="M11" i="1"/>
  <c r="S8" i="1"/>
  <c r="L16" i="1"/>
  <c r="T15" i="1"/>
  <c r="W3" i="1"/>
  <c r="N19" i="1"/>
  <c r="N18" i="1"/>
  <c r="L18" i="1"/>
  <c r="P19" i="1"/>
  <c r="W5" i="1"/>
  <c r="K7" i="1"/>
  <c r="N12" i="1"/>
  <c r="P16" i="1"/>
  <c r="Q6" i="1"/>
  <c r="Y8" i="1"/>
  <c r="O12" i="1"/>
  <c r="Q12" i="1"/>
  <c r="Z10" i="1"/>
  <c r="Y13" i="1"/>
  <c r="Z14" i="1"/>
  <c r="Y17" i="1"/>
  <c r="R10" i="1"/>
  <c r="M8" i="1"/>
  <c r="N9" i="1"/>
  <c r="J16" i="1"/>
  <c r="S6" i="1"/>
  <c r="U17" i="1"/>
  <c r="V18" i="1"/>
  <c r="W8" i="1"/>
  <c r="X16" i="1"/>
  <c r="J15" i="1"/>
  <c r="M10" i="1"/>
  <c r="U3" i="1"/>
  <c r="Q7" i="1"/>
  <c r="K6" i="1"/>
  <c r="L5" i="1"/>
  <c r="V19" i="1"/>
  <c r="L11" i="1"/>
  <c r="O6" i="1"/>
  <c r="J10" i="1"/>
  <c r="O13" i="1"/>
  <c r="Y18" i="1"/>
  <c r="R5" i="1"/>
  <c r="Y3" i="1"/>
  <c r="O4" i="1"/>
  <c r="R13" i="1"/>
  <c r="U7" i="1"/>
  <c r="T12" i="1"/>
  <c r="S3" i="1"/>
  <c r="R6" i="1"/>
  <c r="J14" i="1"/>
  <c r="K13" i="1"/>
  <c r="Y10" i="1"/>
  <c r="U4" i="1"/>
  <c r="Y6" i="1"/>
  <c r="R4" i="1"/>
  <c r="L13" i="1"/>
  <c r="S4" i="1"/>
  <c r="V11" i="1"/>
  <c r="N17" i="1"/>
  <c r="L14" i="1"/>
  <c r="R8" i="1"/>
  <c r="T14" i="1"/>
  <c r="W10" i="1"/>
  <c r="Z15" i="1"/>
  <c r="S11" i="1"/>
  <c r="P6" i="1"/>
  <c r="P15" i="1"/>
  <c r="U13" i="1"/>
  <c r="O9" i="1"/>
  <c r="P12" i="1"/>
  <c r="Q4" i="1"/>
  <c r="M5" i="1"/>
  <c r="S19" i="1"/>
  <c r="X10" i="1"/>
  <c r="AA5" i="1" l="1"/>
  <c r="AA8" i="1"/>
  <c r="AA19" i="1"/>
  <c r="AA6" i="1"/>
  <c r="L20" i="1"/>
  <c r="Q21" i="1"/>
  <c r="T21" i="1"/>
  <c r="M21" i="1"/>
  <c r="N21" i="1"/>
  <c r="P20" i="1"/>
  <c r="M20" i="1"/>
  <c r="AA12" i="1"/>
  <c r="X20" i="1"/>
  <c r="P21" i="1"/>
  <c r="V20" i="1"/>
  <c r="V21" i="1"/>
  <c r="X21" i="1"/>
  <c r="L21" i="1"/>
  <c r="AA13" i="1"/>
  <c r="U27" i="4"/>
  <c r="AG27" i="4"/>
  <c r="AG14" i="4"/>
  <c r="AG26" i="4"/>
  <c r="V26" i="4"/>
  <c r="V27" i="4"/>
  <c r="J27" i="4"/>
  <c r="AG18" i="4"/>
  <c r="AG6" i="4"/>
  <c r="W26" i="4"/>
  <c r="W27" i="4"/>
  <c r="P26" i="4"/>
  <c r="S27" i="4"/>
  <c r="S26" i="4"/>
  <c r="AF27" i="4"/>
  <c r="P27" i="4"/>
  <c r="R27" i="4"/>
  <c r="AG22" i="4"/>
  <c r="R26" i="4"/>
  <c r="AG16" i="4"/>
  <c r="X27" i="4"/>
  <c r="AF26" i="4"/>
  <c r="AG10" i="4"/>
  <c r="AG23" i="4"/>
  <c r="Z27" i="4"/>
  <c r="Z26" i="4"/>
  <c r="AG8" i="4"/>
  <c r="U26" i="4"/>
  <c r="AB26" i="4"/>
  <c r="AB27" i="4"/>
  <c r="AG3" i="4"/>
  <c r="AG15" i="4"/>
  <c r="T27" i="4"/>
  <c r="T26" i="4"/>
  <c r="AC27" i="4"/>
  <c r="AC26" i="4"/>
  <c r="X26" i="4"/>
  <c r="AD27" i="4"/>
  <c r="AD26" i="4"/>
  <c r="AE27" i="4"/>
  <c r="AG17" i="4"/>
  <c r="AG24" i="4"/>
  <c r="Q27" i="4"/>
  <c r="Q26" i="4"/>
  <c r="AA27" i="4"/>
  <c r="AA26" i="4"/>
  <c r="AG9" i="4"/>
  <c r="AG20" i="4"/>
  <c r="AG25" i="4"/>
  <c r="AG11" i="4"/>
  <c r="L27" i="4"/>
  <c r="L26" i="4"/>
  <c r="N27" i="4"/>
  <c r="N26" i="4"/>
  <c r="AG7" i="4"/>
  <c r="AG5" i="4"/>
  <c r="Y26" i="4"/>
  <c r="Y27" i="4"/>
  <c r="AG21" i="4"/>
  <c r="AG4" i="4"/>
  <c r="K26" i="4"/>
  <c r="K27" i="4"/>
  <c r="J26" i="4"/>
  <c r="AE26" i="4"/>
  <c r="M27" i="4"/>
  <c r="M26" i="4"/>
  <c r="AG13" i="4"/>
  <c r="O26" i="4"/>
  <c r="O27" i="4"/>
  <c r="AG12" i="4"/>
  <c r="AG19" i="4"/>
  <c r="AC23" i="2"/>
  <c r="R22" i="2"/>
  <c r="AC4" i="2"/>
  <c r="Z22" i="2"/>
  <c r="N23" i="2"/>
  <c r="AC5" i="2"/>
  <c r="V22" i="2"/>
  <c r="L22" i="2"/>
  <c r="V23" i="2"/>
  <c r="AC9" i="2"/>
  <c r="AC10" i="2"/>
  <c r="AC7" i="2"/>
  <c r="P23" i="2"/>
  <c r="Z23" i="2"/>
  <c r="AC13" i="2"/>
  <c r="P22" i="2"/>
  <c r="K22" i="2"/>
  <c r="K23" i="2"/>
  <c r="AC3" i="2"/>
  <c r="AA22" i="2"/>
  <c r="AA23" i="2"/>
  <c r="AB22" i="2"/>
  <c r="AB23" i="2"/>
  <c r="X23" i="2"/>
  <c r="S22" i="2"/>
  <c r="L23" i="2"/>
  <c r="W23" i="2"/>
  <c r="W22" i="2"/>
  <c r="AC15" i="2"/>
  <c r="Q23" i="2"/>
  <c r="Q22" i="2"/>
  <c r="U23" i="2"/>
  <c r="U22" i="2"/>
  <c r="AC6" i="2"/>
  <c r="T23" i="2"/>
  <c r="T22" i="2"/>
  <c r="AC8" i="2"/>
  <c r="AC18" i="2"/>
  <c r="AC11" i="2"/>
  <c r="O22" i="2"/>
  <c r="O23" i="2"/>
  <c r="N22" i="2"/>
  <c r="Y22" i="2"/>
  <c r="Y23" i="2"/>
  <c r="AC19" i="2"/>
  <c r="AC16" i="2"/>
  <c r="AC21" i="2"/>
  <c r="AC20" i="2"/>
  <c r="X22" i="2"/>
  <c r="AC17" i="2"/>
  <c r="M23" i="2"/>
  <c r="M22" i="2"/>
  <c r="R23" i="2"/>
  <c r="AC14" i="2"/>
  <c r="J23" i="2"/>
  <c r="AA10" i="1"/>
  <c r="AA9" i="1"/>
  <c r="O21" i="1"/>
  <c r="O20" i="1"/>
  <c r="T20" i="1"/>
  <c r="AA15" i="1"/>
  <c r="N20" i="1"/>
  <c r="W20" i="1"/>
  <c r="W21" i="1"/>
  <c r="K21" i="1"/>
  <c r="K20" i="1"/>
  <c r="AA4" i="1"/>
  <c r="Y21" i="1"/>
  <c r="Y20" i="1"/>
  <c r="AA17" i="1"/>
  <c r="J21" i="1"/>
  <c r="AA14" i="1"/>
  <c r="AA7" i="1"/>
  <c r="Z21" i="1"/>
  <c r="Z20" i="1"/>
  <c r="Q20" i="1"/>
  <c r="AA3" i="1"/>
  <c r="R20" i="1"/>
  <c r="AA18" i="1"/>
  <c r="J20" i="1"/>
  <c r="S20" i="1"/>
  <c r="S21" i="1"/>
  <c r="U21" i="1"/>
  <c r="U20" i="1"/>
  <c r="AA16" i="1"/>
  <c r="AA20" i="1"/>
  <c r="AA21" i="1"/>
  <c r="R21" i="1"/>
  <c r="AA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C21" authorId="0" shapeId="0" xr:uid="{E374983C-06BB-488D-AB4F-857E70C69B2E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by Hao Yuanli, Wang Sutian, Chen Qinwu, Chen Mutian.</t>
        </r>
      </text>
    </comment>
    <comment ref="AC43" authorId="0" shapeId="0" xr:uid="{A80A7F2A-C093-4DD8-99CC-3CFCAEA529EF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Equivalent to Bimagic Square n17:1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E23" authorId="0" shapeId="0" xr:uid="{09E7E406-4B16-4E4B-AE03-1C163356161E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by Hao Yuanli, Wang Sutian, Chen Qinwu, Chen Mutian.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G25" authorId="0" shapeId="0" xr:uid="{C789F081-3A1D-4B1A-BB87-8EF04971E1F6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by Chen Qinwu and Chen Mutian.</t>
        </r>
      </text>
    </comment>
    <comment ref="AG51" authorId="0" shapeId="0" xr:uid="{6ABEEED9-F928-4D5D-9EA6-8ABD02138163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Mikael Hermansson, May 2022.
Note: F16,O16,C17,U6,H7,K9,M6=I16,K13,N15,A16,S5,G6,P6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I27" authorId="0" shapeId="0" xr:uid="{7F4289DE-BDBC-4840-A45F-7EE1E6DA75FE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by Chen Qinwu and Chen Mutian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L30" authorId="0" shapeId="0" xr:uid="{11E54199-C19D-4833-8CF3-9D70A1065C09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by Chen Qinwu.</t>
        </r>
      </text>
    </comment>
    <comment ref="AL61" authorId="0" shapeId="0" xr:uid="{EF24A799-C681-4E3D-B616-51BBFEE51863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Construction Mikael Hermansson, November 2021.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L31" authorId="0" shapeId="0" xr:uid="{5F2CFBF0-7563-49FC-8C17-11E749533864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by Su Maoting, January 2006.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M32" authorId="0" shapeId="0" xr:uid="{46D0EC88-320F-4933-A692-CF52CF998297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Credit: Chen Qinwu &amp; Chen Mutian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AH34" authorId="0" shapeId="0" xr:uid="{41E05124-C6CE-4E36-9CBB-301A06C8F69C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Credit: Chen Qinwu, China.</t>
        </r>
      </text>
    </comment>
  </commentList>
</comments>
</file>

<file path=xl/sharedStrings.xml><?xml version="1.0" encoding="utf-8"?>
<sst xmlns="http://schemas.openxmlformats.org/spreadsheetml/2006/main" count="12023" uniqueCount="901">
  <si>
    <t>Put only in one Integer in a and d.</t>
  </si>
  <si>
    <t>B1</t>
  </si>
  <si>
    <t>C3</t>
  </si>
  <si>
    <t>D5</t>
  </si>
  <si>
    <t>E7</t>
  </si>
  <si>
    <t>F9</t>
  </si>
  <si>
    <t>G11</t>
  </si>
  <si>
    <t>H13</t>
  </si>
  <si>
    <t>I15</t>
  </si>
  <si>
    <t>J17</t>
  </si>
  <si>
    <t>K2</t>
  </si>
  <si>
    <t>L4</t>
  </si>
  <si>
    <t>M6</t>
  </si>
  <si>
    <t>N8</t>
  </si>
  <si>
    <t>O10</t>
  </si>
  <si>
    <t>P12</t>
  </si>
  <si>
    <t>Q14</t>
  </si>
  <si>
    <t>A16</t>
  </si>
  <si>
    <t>a =</t>
  </si>
  <si>
    <t>a = 0,1,2,3……</t>
  </si>
  <si>
    <t>[-∞ &lt; a &lt; ∞]</t>
  </si>
  <si>
    <t>D17</t>
  </si>
  <si>
    <t>E2</t>
  </si>
  <si>
    <t>F4</t>
  </si>
  <si>
    <t>G6</t>
  </si>
  <si>
    <t>H8</t>
  </si>
  <si>
    <t>I10</t>
  </si>
  <si>
    <t>J12</t>
  </si>
  <si>
    <t>K14</t>
  </si>
  <si>
    <t>L16</t>
  </si>
  <si>
    <t>M1</t>
  </si>
  <si>
    <t>N3</t>
  </si>
  <si>
    <t>O5</t>
  </si>
  <si>
    <t>P7</t>
  </si>
  <si>
    <t>Q9</t>
  </si>
  <si>
    <t>A11</t>
  </si>
  <si>
    <t>B13</t>
  </si>
  <si>
    <t>C15</t>
  </si>
  <si>
    <t>F16</t>
  </si>
  <si>
    <t>G1</t>
  </si>
  <si>
    <t>H3</t>
  </si>
  <si>
    <t>I5</t>
  </si>
  <si>
    <t>J7</t>
  </si>
  <si>
    <t>K9</t>
  </si>
  <si>
    <t>L11</t>
  </si>
  <si>
    <t>M13</t>
  </si>
  <si>
    <t>N15</t>
  </si>
  <si>
    <t>O17</t>
  </si>
  <si>
    <t>P2</t>
  </si>
  <si>
    <t>Q4</t>
  </si>
  <si>
    <t>A6</t>
  </si>
  <si>
    <t>B8</t>
  </si>
  <si>
    <t>C10</t>
  </si>
  <si>
    <t>D12</t>
  </si>
  <si>
    <t>E14</t>
  </si>
  <si>
    <t>d =</t>
  </si>
  <si>
    <t>d = 1,2,3,4……</t>
  </si>
  <si>
    <t>num: [d ≠ 0]</t>
  </si>
  <si>
    <t>H15</t>
  </si>
  <si>
    <t>I17</t>
  </si>
  <si>
    <t>J2</t>
  </si>
  <si>
    <t>K4</t>
  </si>
  <si>
    <t>L6</t>
  </si>
  <si>
    <t>M8</t>
  </si>
  <si>
    <t>N10</t>
  </si>
  <si>
    <t>O12</t>
  </si>
  <si>
    <t>P14</t>
  </si>
  <si>
    <t>Q16</t>
  </si>
  <si>
    <t>A1</t>
  </si>
  <si>
    <t>B3</t>
  </si>
  <si>
    <t>C5</t>
  </si>
  <si>
    <t>D7</t>
  </si>
  <si>
    <t>E9</t>
  </si>
  <si>
    <t>F11</t>
  </si>
  <si>
    <t>G13</t>
  </si>
  <si>
    <t>J14</t>
  </si>
  <si>
    <t>K16</t>
  </si>
  <si>
    <t>L1</t>
  </si>
  <si>
    <t>M3</t>
  </si>
  <si>
    <t>N5</t>
  </si>
  <si>
    <t>O7</t>
  </si>
  <si>
    <t>P9</t>
  </si>
  <si>
    <t>Q11</t>
  </si>
  <si>
    <t>A13</t>
  </si>
  <si>
    <t>B15</t>
  </si>
  <si>
    <t>C17</t>
  </si>
  <si>
    <t>D2</t>
  </si>
  <si>
    <t>E4</t>
  </si>
  <si>
    <t>F6</t>
  </si>
  <si>
    <t>G8</t>
  </si>
  <si>
    <t>H10</t>
  </si>
  <si>
    <t>I12</t>
  </si>
  <si>
    <t>Σ =</t>
  </si>
  <si>
    <t>Σy = sum(A1:Q17) /n</t>
  </si>
  <si>
    <t>L13</t>
  </si>
  <si>
    <t>M15</t>
  </si>
  <si>
    <t>N17</t>
  </si>
  <si>
    <t>O2</t>
  </si>
  <si>
    <t>P4</t>
  </si>
  <si>
    <t>Q6</t>
  </si>
  <si>
    <t>A8</t>
  </si>
  <si>
    <t>B10</t>
  </si>
  <si>
    <t>C12</t>
  </si>
  <si>
    <t>D14</t>
  </si>
  <si>
    <t>E16</t>
  </si>
  <si>
    <t>F1</t>
  </si>
  <si>
    <t>G3</t>
  </si>
  <si>
    <t>H5</t>
  </si>
  <si>
    <t>I7</t>
  </si>
  <si>
    <t>J9</t>
  </si>
  <si>
    <t>K11</t>
  </si>
  <si>
    <t>N12</t>
  </si>
  <si>
    <t>O14</t>
  </si>
  <si>
    <t>P16</t>
  </si>
  <si>
    <t>Q1</t>
  </si>
  <si>
    <t>A3</t>
  </si>
  <si>
    <t>B5</t>
  </si>
  <si>
    <t>C7</t>
  </si>
  <si>
    <t>D9</t>
  </si>
  <si>
    <t>E11</t>
  </si>
  <si>
    <t>F13</t>
  </si>
  <si>
    <t>G15</t>
  </si>
  <si>
    <t>H17</t>
  </si>
  <si>
    <t>I2</t>
  </si>
  <si>
    <t>J4</t>
  </si>
  <si>
    <t>K6</t>
  </si>
  <si>
    <t>L8</t>
  </si>
  <si>
    <t>M10</t>
  </si>
  <si>
    <t>Σ(n:a,d) = ½·n·[2·a + d·(n^2 -1)]</t>
  </si>
  <si>
    <t>P11</t>
  </si>
  <si>
    <t>Q13</t>
  </si>
  <si>
    <t>A15</t>
  </si>
  <si>
    <t>B17</t>
  </si>
  <si>
    <t>C2</t>
  </si>
  <si>
    <t>D4</t>
  </si>
  <si>
    <t>E6</t>
  </si>
  <si>
    <t>F8</t>
  </si>
  <si>
    <t>G10</t>
  </si>
  <si>
    <t>H12</t>
  </si>
  <si>
    <t>I14</t>
  </si>
  <si>
    <t>J16</t>
  </si>
  <si>
    <t>K1</t>
  </si>
  <si>
    <t>L3</t>
  </si>
  <si>
    <t>M5</t>
  </si>
  <si>
    <t>N7</t>
  </si>
  <si>
    <t>O9</t>
  </si>
  <si>
    <t>[Hunter and Madachy 1975]</t>
  </si>
  <si>
    <t>A10</t>
  </si>
  <si>
    <t>B12</t>
  </si>
  <si>
    <t>C14</t>
  </si>
  <si>
    <t>D16</t>
  </si>
  <si>
    <t>E1</t>
  </si>
  <si>
    <t>F3</t>
  </si>
  <si>
    <t>G5</t>
  </si>
  <si>
    <t>H7</t>
  </si>
  <si>
    <t>I9</t>
  </si>
  <si>
    <t>J11</t>
  </si>
  <si>
    <t>K13</t>
  </si>
  <si>
    <t>L15</t>
  </si>
  <si>
    <t>M17</t>
  </si>
  <si>
    <t>N2</t>
  </si>
  <si>
    <t>O4</t>
  </si>
  <si>
    <t>P6</t>
  </si>
  <si>
    <t>Q8</t>
  </si>
  <si>
    <t>MS order n =</t>
  </si>
  <si>
    <t>C9</t>
  </si>
  <si>
    <t>D11</t>
  </si>
  <si>
    <t>E13</t>
  </si>
  <si>
    <t>F15</t>
  </si>
  <si>
    <t>G17</t>
  </si>
  <si>
    <t>H2</t>
  </si>
  <si>
    <t>I4</t>
  </si>
  <si>
    <t>J6</t>
  </si>
  <si>
    <t>K8</t>
  </si>
  <si>
    <t>L10</t>
  </si>
  <si>
    <t>M12</t>
  </si>
  <si>
    <t>N14</t>
  </si>
  <si>
    <t>O16</t>
  </si>
  <si>
    <t>P1</t>
  </si>
  <si>
    <t>Q3</t>
  </si>
  <si>
    <t>A5</t>
  </si>
  <si>
    <t>B7</t>
  </si>
  <si>
    <t>The Key</t>
  </si>
  <si>
    <t>E8</t>
  </si>
  <si>
    <t>F10</t>
  </si>
  <si>
    <t>G12</t>
  </si>
  <si>
    <t>H14</t>
  </si>
  <si>
    <t>I16</t>
  </si>
  <si>
    <t>J1</t>
  </si>
  <si>
    <t>K3</t>
  </si>
  <si>
    <t>L5</t>
  </si>
  <si>
    <t>M7</t>
  </si>
  <si>
    <t>N9</t>
  </si>
  <si>
    <t>O11</t>
  </si>
  <si>
    <t>P13</t>
  </si>
  <si>
    <t>Q15</t>
  </si>
  <si>
    <t>A17</t>
  </si>
  <si>
    <t>B2</t>
  </si>
  <si>
    <t>C4</t>
  </si>
  <si>
    <t>D6</t>
  </si>
  <si>
    <t>=</t>
  </si>
  <si>
    <t>G7</t>
  </si>
  <si>
    <t>H9</t>
  </si>
  <si>
    <t>I11</t>
  </si>
  <si>
    <t>J13</t>
  </si>
  <si>
    <t>K15</t>
  </si>
  <si>
    <t>L17</t>
  </si>
  <si>
    <t>M2</t>
  </si>
  <si>
    <t>N4</t>
  </si>
  <si>
    <t>O6</t>
  </si>
  <si>
    <t>P8</t>
  </si>
  <si>
    <t>Q10</t>
  </si>
  <si>
    <t>A12</t>
  </si>
  <si>
    <t>B14</t>
  </si>
  <si>
    <t>C16</t>
  </si>
  <si>
    <t>D1</t>
  </si>
  <si>
    <t>E3</t>
  </si>
  <si>
    <t>F5</t>
  </si>
  <si>
    <t>A2</t>
  </si>
  <si>
    <t>I6</t>
  </si>
  <si>
    <t>J8</t>
  </si>
  <si>
    <t>K10</t>
  </si>
  <si>
    <t>L12</t>
  </si>
  <si>
    <t>M14</t>
  </si>
  <si>
    <t>N16</t>
  </si>
  <si>
    <t>O1</t>
  </si>
  <si>
    <t>P3</t>
  </si>
  <si>
    <t>Q5</t>
  </si>
  <si>
    <t>A7</t>
  </si>
  <si>
    <t>B9</t>
  </si>
  <si>
    <t>C11</t>
  </si>
  <si>
    <t>D13</t>
  </si>
  <si>
    <t>E15</t>
  </si>
  <si>
    <t>F17</t>
  </si>
  <si>
    <t>G2</t>
  </si>
  <si>
    <t>H4</t>
  </si>
  <si>
    <t>K5</t>
  </si>
  <si>
    <t>L7</t>
  </si>
  <si>
    <t>M9</t>
  </si>
  <si>
    <t>N11</t>
  </si>
  <si>
    <t>O13</t>
  </si>
  <si>
    <t>P15</t>
  </si>
  <si>
    <t>Q17</t>
  </si>
  <si>
    <t>B4</t>
  </si>
  <si>
    <t>C6</t>
  </si>
  <si>
    <t>D8</t>
  </si>
  <si>
    <t>E10</t>
  </si>
  <si>
    <t>F12</t>
  </si>
  <si>
    <t>G14</t>
  </si>
  <si>
    <t>H16</t>
  </si>
  <si>
    <t>I1</t>
  </si>
  <si>
    <t>J3</t>
  </si>
  <si>
    <t>A4</t>
  </si>
  <si>
    <t>M4</t>
  </si>
  <si>
    <t>N6</t>
  </si>
  <si>
    <t>O8</t>
  </si>
  <si>
    <t>P10</t>
  </si>
  <si>
    <t>Q12</t>
  </si>
  <si>
    <t>A14</t>
  </si>
  <si>
    <t>B16</t>
  </si>
  <si>
    <t>C1</t>
  </si>
  <si>
    <t>D3</t>
  </si>
  <si>
    <t>E5</t>
  </si>
  <si>
    <t>F7</t>
  </si>
  <si>
    <t>G9</t>
  </si>
  <si>
    <t>H11</t>
  </si>
  <si>
    <t>I13</t>
  </si>
  <si>
    <t>J15</t>
  </si>
  <si>
    <t>K17</t>
  </si>
  <si>
    <t>L2</t>
  </si>
  <si>
    <t>O3</t>
  </si>
  <si>
    <t>P5</t>
  </si>
  <si>
    <t>Q7</t>
  </si>
  <si>
    <t>A9</t>
  </si>
  <si>
    <t>B11</t>
  </si>
  <si>
    <t>C13</t>
  </si>
  <si>
    <t>D15</t>
  </si>
  <si>
    <t>E17</t>
  </si>
  <si>
    <t>F2</t>
  </si>
  <si>
    <t>G4</t>
  </si>
  <si>
    <t>H6</t>
  </si>
  <si>
    <t>I8</t>
  </si>
  <si>
    <t>J10</t>
  </si>
  <si>
    <t>K12</t>
  </si>
  <si>
    <t>L14</t>
  </si>
  <si>
    <t>M16</t>
  </si>
  <si>
    <t>N1</t>
  </si>
  <si>
    <t>Q2</t>
  </si>
  <si>
    <t>B6</t>
  </si>
  <si>
    <t>C8</t>
  </si>
  <si>
    <t>D10</t>
  </si>
  <si>
    <t>E12</t>
  </si>
  <si>
    <t>F14</t>
  </si>
  <si>
    <t>G16</t>
  </si>
  <si>
    <t>H1</t>
  </si>
  <si>
    <t>I3</t>
  </si>
  <si>
    <t>J5</t>
  </si>
  <si>
    <t>K7</t>
  </si>
  <si>
    <t>L9</t>
  </si>
  <si>
    <t>M11</t>
  </si>
  <si>
    <t>N13</t>
  </si>
  <si>
    <t>O15</t>
  </si>
  <si>
    <t>P17</t>
  </si>
  <si>
    <t>U6</t>
  </si>
  <si>
    <t xml:space="preserve"> </t>
  </si>
  <si>
    <t>R9</t>
  </si>
  <si>
    <t>Bimagic Square n17:1a</t>
  </si>
  <si>
    <t>MS Matrix n17:1b</t>
  </si>
  <si>
    <t>Bimagic Square n17:2a</t>
  </si>
  <si>
    <t>MS Matrix n17:2b</t>
  </si>
  <si>
    <t>K19</t>
  </si>
  <si>
    <t>R14</t>
  </si>
  <si>
    <t>S16</t>
  </si>
  <si>
    <t>A18</t>
  </si>
  <si>
    <t>S17</t>
  </si>
  <si>
    <t>B19</t>
  </si>
  <si>
    <t>R16</t>
  </si>
  <si>
    <t>Σy = sum(A1:S19) /n</t>
  </si>
  <si>
    <t>D19</t>
  </si>
  <si>
    <t>M18</t>
  </si>
  <si>
    <t>S11</t>
  </si>
  <si>
    <t>F19</t>
  </si>
  <si>
    <t>R12</t>
  </si>
  <si>
    <t>E18</t>
  </si>
  <si>
    <t>S13</t>
  </si>
  <si>
    <t>F18</t>
  </si>
  <si>
    <t>P19</t>
  </si>
  <si>
    <t>R4</t>
  </si>
  <si>
    <t>S6</t>
  </si>
  <si>
    <t>I18</t>
  </si>
  <si>
    <t>S9</t>
  </si>
  <si>
    <t>J19</t>
  </si>
  <si>
    <t>R8</t>
  </si>
  <si>
    <t>I19</t>
  </si>
  <si>
    <t>R18</t>
  </si>
  <si>
    <t>S1</t>
  </si>
  <si>
    <t>N19</t>
  </si>
  <si>
    <t>S5</t>
  </si>
  <si>
    <t>K18</t>
  </si>
  <si>
    <t>R13</t>
  </si>
  <si>
    <t>S15</t>
  </si>
  <si>
    <t>Q18</t>
  </si>
  <si>
    <t>R19</t>
  </si>
  <si>
    <t>S10</t>
  </si>
  <si>
    <t>D18</t>
  </si>
  <si>
    <t>R15</t>
  </si>
  <si>
    <t>C19</t>
  </si>
  <si>
    <t>B18</t>
  </si>
  <si>
    <t>P18</t>
  </si>
  <si>
    <t>R3</t>
  </si>
  <si>
    <t>G19</t>
  </si>
  <si>
    <t>R11</t>
  </si>
  <si>
    <t>S12</t>
  </si>
  <si>
    <t>R17</t>
  </si>
  <si>
    <t>S19</t>
  </si>
  <si>
    <t>S8</t>
  </si>
  <si>
    <t>J18</t>
  </si>
  <si>
    <t>R7</t>
  </si>
  <si>
    <t>S14</t>
  </si>
  <si>
    <t>L19</t>
  </si>
  <si>
    <t>N18</t>
  </si>
  <si>
    <t>O19</t>
  </si>
  <si>
    <t>S4</t>
  </si>
  <si>
    <t>E19</t>
  </si>
  <si>
    <t>G18</t>
  </si>
  <si>
    <t>Q19</t>
  </si>
  <si>
    <t>R2</t>
  </si>
  <si>
    <t>C18</t>
  </si>
  <si>
    <t>S18</t>
  </si>
  <si>
    <t>H19</t>
  </si>
  <si>
    <t>R10</t>
  </si>
  <si>
    <t>L18</t>
  </si>
  <si>
    <t>S7</t>
  </si>
  <si>
    <t>R6</t>
  </si>
  <si>
    <t>O18</t>
  </si>
  <si>
    <t>S3</t>
  </si>
  <si>
    <t>R1</t>
  </si>
  <si>
    <t>A19</t>
  </si>
  <si>
    <t>M19</t>
  </si>
  <si>
    <t>H18</t>
  </si>
  <si>
    <t>R5</t>
  </si>
  <si>
    <t>S2</t>
  </si>
  <si>
    <t>Bimagic Square n19:1a</t>
  </si>
  <si>
    <t>MS Matrix n19:1b</t>
  </si>
  <si>
    <t>MQM copy right © 2019</t>
  </si>
  <si>
    <t>MQM copy right © 2024</t>
  </si>
  <si>
    <t>Bimagic Square n21:1a</t>
  </si>
  <si>
    <t>MS Matrix n21:1b</t>
  </si>
  <si>
    <t>O20</t>
  </si>
  <si>
    <t>T3</t>
  </si>
  <si>
    <t>T5</t>
  </si>
  <si>
    <t>T7</t>
  </si>
  <si>
    <t>T9</t>
  </si>
  <si>
    <t>F20</t>
  </si>
  <si>
    <t>D21</t>
  </si>
  <si>
    <t>Q20</t>
  </si>
  <si>
    <t>U21</t>
  </si>
  <si>
    <t>U14</t>
  </si>
  <si>
    <t>A20</t>
  </si>
  <si>
    <t>R21</t>
  </si>
  <si>
    <t>T16</t>
  </si>
  <si>
    <t>G20</t>
  </si>
  <si>
    <t>S21</t>
  </si>
  <si>
    <t>U17</t>
  </si>
  <si>
    <t>U12</t>
  </si>
  <si>
    <t>P21</t>
  </si>
  <si>
    <t>J20</t>
  </si>
  <si>
    <t>T19</t>
  </si>
  <si>
    <t>Σy = sum(A1:X23) /n</t>
  </si>
  <si>
    <t>B20</t>
  </si>
  <si>
    <t>Q21</t>
  </si>
  <si>
    <t>M21</t>
  </si>
  <si>
    <t>T14</t>
  </si>
  <si>
    <t>U16</t>
  </si>
  <si>
    <t>N21</t>
  </si>
  <si>
    <t>T18</t>
  </si>
  <si>
    <t>U11</t>
  </si>
  <si>
    <t>E21</t>
  </si>
  <si>
    <t>O21</t>
  </si>
  <si>
    <t>U10</t>
  </si>
  <si>
    <t>U2</t>
  </si>
  <si>
    <t>T4</t>
  </si>
  <si>
    <t>T11</t>
  </si>
  <si>
    <t>L21</t>
  </si>
  <si>
    <t>R20</t>
  </si>
  <si>
    <t>T20</t>
  </si>
  <si>
    <t>U1</t>
  </si>
  <si>
    <t>J21</t>
  </si>
  <si>
    <t>T8</t>
  </si>
  <si>
    <t>U15</t>
  </si>
  <si>
    <t>T17</t>
  </si>
  <si>
    <t>L20</t>
  </si>
  <si>
    <t>B21</t>
  </si>
  <si>
    <t>T15</t>
  </si>
  <si>
    <t>K21</t>
  </si>
  <si>
    <t>N20</t>
  </si>
  <si>
    <t>D20</t>
  </si>
  <si>
    <t>T10</t>
  </si>
  <si>
    <t>U20</t>
  </si>
  <si>
    <t>I20</t>
  </si>
  <si>
    <t>I21</t>
  </si>
  <si>
    <t>U3</t>
  </si>
  <si>
    <t>G21</t>
  </si>
  <si>
    <t>U7</t>
  </si>
  <si>
    <t>T13</t>
  </si>
  <si>
    <t>U8</t>
  </si>
  <si>
    <t>T12</t>
  </si>
  <si>
    <t>T21</t>
  </si>
  <si>
    <t>U19</t>
  </si>
  <si>
    <t>U18</t>
  </si>
  <si>
    <t>K20</t>
  </si>
  <si>
    <t>T6</t>
  </si>
  <si>
    <t>U13</t>
  </si>
  <si>
    <t>U5</t>
  </si>
  <si>
    <t>H21</t>
  </si>
  <si>
    <t>T2</t>
  </si>
  <si>
    <t>U9</t>
  </si>
  <si>
    <t>F21</t>
  </si>
  <si>
    <t>U4</t>
  </si>
  <si>
    <t>S20</t>
  </si>
  <si>
    <t>T1</t>
  </si>
  <si>
    <t>A21</t>
  </si>
  <si>
    <t>M20</t>
  </si>
  <si>
    <t>C20</t>
  </si>
  <si>
    <t>P20</t>
  </si>
  <si>
    <t>C21</t>
  </si>
  <si>
    <t>H20</t>
  </si>
  <si>
    <t>E20</t>
  </si>
  <si>
    <t>Bimagic Square n21:2a</t>
  </si>
  <si>
    <t>MS Matrix n21:2b</t>
  </si>
  <si>
    <t>O22</t>
  </si>
  <si>
    <t>Bimagic Square n23:1a</t>
  </si>
  <si>
    <t>MS Matrix n23.1b</t>
  </si>
  <si>
    <t>R22</t>
  </si>
  <si>
    <t>V14</t>
  </si>
  <si>
    <t>W12</t>
  </si>
  <si>
    <t>F23</t>
  </si>
  <si>
    <t>V15</t>
  </si>
  <si>
    <t>S23</t>
  </si>
  <si>
    <t>W20</t>
  </si>
  <si>
    <t>E22</t>
  </si>
  <si>
    <t>C23</t>
  </si>
  <si>
    <t>Σy = sum(A1:W23) /n</t>
  </si>
  <si>
    <t>V17</t>
  </si>
  <si>
    <t>W15</t>
  </si>
  <si>
    <t>H22</t>
  </si>
  <si>
    <t>W14</t>
  </si>
  <si>
    <t>T22</t>
  </si>
  <si>
    <t>V9</t>
  </si>
  <si>
    <t>K23</t>
  </si>
  <si>
    <t>V2</t>
  </si>
  <si>
    <t>W23</t>
  </si>
  <si>
    <t>J22</t>
  </si>
  <si>
    <t>V13</t>
  </si>
  <si>
    <t>U22</t>
  </si>
  <si>
    <t>V20</t>
  </si>
  <si>
    <t>W18</t>
  </si>
  <si>
    <t>I23</t>
  </si>
  <si>
    <t>W8</t>
  </si>
  <si>
    <t>L22</t>
  </si>
  <si>
    <t>V3</t>
  </si>
  <si>
    <t>V22</t>
  </si>
  <si>
    <t>T23</t>
  </si>
  <si>
    <t>V23</t>
  </si>
  <si>
    <t>W21</t>
  </si>
  <si>
    <t>K22</t>
  </si>
  <si>
    <t>D22</t>
  </si>
  <si>
    <t>R23</t>
  </si>
  <si>
    <t>W2</t>
  </si>
  <si>
    <t>V11</t>
  </si>
  <si>
    <t>B23</t>
  </si>
  <si>
    <t>W1</t>
  </si>
  <si>
    <t>A22</t>
  </si>
  <si>
    <t>L23</t>
  </si>
  <si>
    <t>W19</t>
  </si>
  <si>
    <t>J23</t>
  </si>
  <si>
    <t>S22</t>
  </si>
  <si>
    <t>M22</t>
  </si>
  <si>
    <t>V19</t>
  </si>
  <si>
    <t>Y21</t>
  </si>
  <si>
    <t>V6</t>
  </si>
  <si>
    <t>W4</t>
  </si>
  <si>
    <t>N22</t>
  </si>
  <si>
    <t>W13</t>
  </si>
  <si>
    <t>V8</t>
  </si>
  <si>
    <t>P22</t>
  </si>
  <si>
    <t>O23</t>
  </si>
  <si>
    <t>W7</t>
  </si>
  <si>
    <t>Q23</t>
  </si>
  <si>
    <t>C22</t>
  </si>
  <si>
    <t>V5</t>
  </si>
  <si>
    <t>H23</t>
  </si>
  <si>
    <t>E23</t>
  </si>
  <si>
    <t>Q22</t>
  </si>
  <si>
    <t>V12</t>
  </si>
  <si>
    <t>W10</t>
  </si>
  <si>
    <t>V18</t>
  </si>
  <si>
    <t>G22</t>
  </si>
  <si>
    <t>A23</t>
  </si>
  <si>
    <t>N23</t>
  </si>
  <si>
    <t>W6</t>
  </si>
  <si>
    <t>W16</t>
  </si>
  <si>
    <t>B22</t>
  </si>
  <si>
    <t>V7</t>
  </si>
  <si>
    <t>P23</t>
  </si>
  <si>
    <t>U23</t>
  </si>
  <si>
    <t>V21</t>
  </si>
  <si>
    <t>V1</t>
  </si>
  <si>
    <t>W22</t>
  </si>
  <si>
    <t>I22</t>
  </si>
  <si>
    <t>V16</t>
  </si>
  <si>
    <t>F22</t>
  </si>
  <si>
    <t>V4</t>
  </si>
  <si>
    <t>W17</t>
  </si>
  <si>
    <t>M23</t>
  </si>
  <si>
    <t>W11</t>
  </si>
  <si>
    <t>W5</t>
  </si>
  <si>
    <t>G23</t>
  </si>
  <si>
    <t>W9</t>
  </si>
  <si>
    <t>W3</t>
  </si>
  <si>
    <t>V10</t>
  </si>
  <si>
    <t>D23</t>
  </si>
  <si>
    <t>X5</t>
  </si>
  <si>
    <t>X21</t>
  </si>
  <si>
    <t>Bimagic Square n26:1a</t>
  </si>
  <si>
    <t>MS Matrix n26:1b</t>
  </si>
  <si>
    <t>X18</t>
  </si>
  <si>
    <t>M26</t>
  </si>
  <si>
    <t>C26</t>
  </si>
  <si>
    <t>X15</t>
  </si>
  <si>
    <t>X3</t>
  </si>
  <si>
    <t>W24</t>
  </si>
  <si>
    <t>Z20</t>
  </si>
  <si>
    <t>X13</t>
  </si>
  <si>
    <t>X22</t>
  </si>
  <si>
    <t>X23</t>
  </si>
  <si>
    <t>X2</t>
  </si>
  <si>
    <t>Y11</t>
  </si>
  <si>
    <t>J26</t>
  </si>
  <si>
    <t>H25</t>
  </si>
  <si>
    <t>Y5</t>
  </si>
  <si>
    <t>N24</t>
  </si>
  <si>
    <t>D24</t>
  </si>
  <si>
    <t>W26</t>
  </si>
  <si>
    <t>L26</t>
  </si>
  <si>
    <t>F26</t>
  </si>
  <si>
    <t>D25</t>
  </si>
  <si>
    <t>X4</t>
  </si>
  <si>
    <t>X26</t>
  </si>
  <si>
    <t>M24</t>
  </si>
  <si>
    <t>X1</t>
  </si>
  <si>
    <t>O26</t>
  </si>
  <si>
    <t>T26</t>
  </si>
  <si>
    <t>Z12</t>
  </si>
  <si>
    <t>X6</t>
  </si>
  <si>
    <t>Y4</t>
  </si>
  <si>
    <t>Σ n26 =</t>
  </si>
  <si>
    <t>Σy = sum(A1:Z1) /n</t>
  </si>
  <si>
    <t>V26</t>
  </si>
  <si>
    <t>X10</t>
  </si>
  <si>
    <t>B24</t>
  </si>
  <si>
    <t>Y15</t>
  </si>
  <si>
    <t>E24</t>
  </si>
  <si>
    <t>N26</t>
  </si>
  <si>
    <t>X14</t>
  </si>
  <si>
    <t>Σ n27 =</t>
  </si>
  <si>
    <t>H24</t>
  </si>
  <si>
    <t>Y14</t>
  </si>
  <si>
    <t>Y18</t>
  </si>
  <si>
    <t>E25</t>
  </si>
  <si>
    <t>X9</t>
  </si>
  <si>
    <t>G26</t>
  </si>
  <si>
    <t>U26</t>
  </si>
  <si>
    <t>Y1</t>
  </si>
  <si>
    <t>Q24</t>
  </si>
  <si>
    <t>Y24</t>
  </si>
  <si>
    <t>Z7</t>
  </si>
  <si>
    <t>Z8</t>
  </si>
  <si>
    <t>R26</t>
  </si>
  <si>
    <t>R24</t>
  </si>
  <si>
    <t>The Key n27</t>
  </si>
  <si>
    <t>I24</t>
  </si>
  <si>
    <t>Z4</t>
  </si>
  <si>
    <t>Z16</t>
  </si>
  <si>
    <t>Z23</t>
  </si>
  <si>
    <t>Y2</t>
  </si>
  <si>
    <t>Y20</t>
  </si>
  <si>
    <t>Y23</t>
  </si>
  <si>
    <t>O25</t>
  </si>
  <si>
    <t>Q26</t>
  </si>
  <si>
    <t>K26</t>
  </si>
  <si>
    <t>L25</t>
  </si>
  <si>
    <t>Y9</t>
  </si>
  <si>
    <t>S24</t>
  </si>
  <si>
    <t>Z5</t>
  </si>
  <si>
    <t>Y26</t>
  </si>
  <si>
    <t>X19</t>
  </si>
  <si>
    <t>Y17</t>
  </si>
  <si>
    <t>Y6</t>
  </si>
  <si>
    <t>Z1</t>
  </si>
  <si>
    <t>Z25</t>
  </si>
  <si>
    <t>A24</t>
  </si>
  <si>
    <t>Z3</t>
  </si>
  <si>
    <t>J25</t>
  </si>
  <si>
    <t>Z10</t>
  </si>
  <si>
    <t>K24</t>
  </si>
  <si>
    <t>Z14</t>
  </si>
  <si>
    <t>Z15</t>
  </si>
  <si>
    <t>Z6</t>
  </si>
  <si>
    <t>Z26</t>
  </si>
  <si>
    <t>I25</t>
  </si>
  <si>
    <t>P24</t>
  </si>
  <si>
    <t>Z11</t>
  </si>
  <si>
    <t>Z17</t>
  </si>
  <si>
    <t>Y10</t>
  </si>
  <si>
    <t>J24</t>
  </si>
  <si>
    <t>Z13</t>
  </si>
  <si>
    <t>Y22</t>
  </si>
  <si>
    <t>Y13</t>
  </si>
  <si>
    <t>Y12</t>
  </si>
  <si>
    <t>P26</t>
  </si>
  <si>
    <t>Z9</t>
  </si>
  <si>
    <t>S25</t>
  </si>
  <si>
    <t>Z2</t>
  </si>
  <si>
    <t>P25</t>
  </si>
  <si>
    <t>Z21</t>
  </si>
  <si>
    <t>O24</t>
  </si>
  <si>
    <t>Z24</t>
  </si>
  <si>
    <t>A25</t>
  </si>
  <si>
    <t>X25</t>
  </si>
  <si>
    <t>Y8</t>
  </si>
  <si>
    <t>Z18</t>
  </si>
  <si>
    <t>Z19</t>
  </si>
  <si>
    <t>Y3</t>
  </si>
  <si>
    <t>T24</t>
  </si>
  <si>
    <t>K25</t>
  </si>
  <si>
    <t>D26</t>
  </si>
  <si>
    <t>R25</t>
  </si>
  <si>
    <t>Y16</t>
  </si>
  <si>
    <t>V24</t>
  </si>
  <si>
    <t>G25</t>
  </si>
  <si>
    <t>S26</t>
  </si>
  <si>
    <t>I26</t>
  </si>
  <si>
    <t>B26</t>
  </si>
  <si>
    <t>Y25</t>
  </si>
  <si>
    <t>Q25</t>
  </si>
  <si>
    <t>Y7</t>
  </si>
  <si>
    <t>N25</t>
  </si>
  <si>
    <t>V25</t>
  </si>
  <si>
    <t>G24</t>
  </si>
  <si>
    <t>U24</t>
  </si>
  <si>
    <t>F25</t>
  </si>
  <si>
    <t>X16</t>
  </si>
  <si>
    <t>U25</t>
  </si>
  <si>
    <t>X20</t>
  </si>
  <si>
    <t>X24</t>
  </si>
  <si>
    <t>C25</t>
  </si>
  <si>
    <t>T25</t>
  </si>
  <si>
    <t>M25</t>
  </si>
  <si>
    <t>C24</t>
  </si>
  <si>
    <t>W25</t>
  </si>
  <si>
    <t>H26</t>
  </si>
  <si>
    <t>F24</t>
  </si>
  <si>
    <t>X8</t>
  </si>
  <si>
    <t>X12</t>
  </si>
  <si>
    <t>Y19</t>
  </si>
  <si>
    <t>A26</t>
  </si>
  <si>
    <t>X11</t>
  </si>
  <si>
    <t>X7</t>
  </si>
  <si>
    <t>L24</t>
  </si>
  <si>
    <t>X17</t>
  </si>
  <si>
    <t>B25</t>
  </si>
  <si>
    <t>E26</t>
  </si>
  <si>
    <t>Z22</t>
  </si>
  <si>
    <t>Bimagic Square n26:2a</t>
  </si>
  <si>
    <t>MS Matrix n26:2b</t>
  </si>
  <si>
    <t>C28</t>
  </si>
  <si>
    <t>N27</t>
  </si>
  <si>
    <t>β5</t>
  </si>
  <si>
    <t>α21</t>
  </si>
  <si>
    <t>B28</t>
  </si>
  <si>
    <t>O27</t>
  </si>
  <si>
    <t>α23</t>
  </si>
  <si>
    <t>β7</t>
  </si>
  <si>
    <t>D28</t>
  </si>
  <si>
    <t>M27</t>
  </si>
  <si>
    <t>β21</t>
  </si>
  <si>
    <t>α5</t>
  </si>
  <si>
    <t>A28</t>
  </si>
  <si>
    <t>P27</t>
  </si>
  <si>
    <t>α7</t>
  </si>
  <si>
    <t>β23</t>
  </si>
  <si>
    <t>β9</t>
  </si>
  <si>
    <t>α17</t>
  </si>
  <si>
    <t>S28</t>
  </si>
  <si>
    <t>B27</t>
  </si>
  <si>
    <t>Σy = sum(A1:γ29) /n</t>
  </si>
  <si>
    <t>α19</t>
  </si>
  <si>
    <t>β11</t>
  </si>
  <si>
    <t>R28</t>
  </si>
  <si>
    <t>C27</t>
  </si>
  <si>
    <t>β17</t>
  </si>
  <si>
    <t>α9</t>
  </si>
  <si>
    <t>T28</t>
  </si>
  <si>
    <t>A27</t>
  </si>
  <si>
    <t>α11</t>
  </si>
  <si>
    <t>β19</t>
  </si>
  <si>
    <t>Q28</t>
  </si>
  <si>
    <t>D27</t>
  </si>
  <si>
    <t>β13</t>
  </si>
  <si>
    <t>α16</t>
  </si>
  <si>
    <t>R27</t>
  </si>
  <si>
    <t>G28</t>
  </si>
  <si>
    <t>α15</t>
  </si>
  <si>
    <t>β14</t>
  </si>
  <si>
    <t>S27</t>
  </si>
  <si>
    <t>F28</t>
  </si>
  <si>
    <t>β16</t>
  </si>
  <si>
    <t>α13</t>
  </si>
  <si>
    <t>Q27</t>
  </si>
  <si>
    <t>H28</t>
  </si>
  <si>
    <t>α14</t>
  </si>
  <si>
    <t>β15</t>
  </si>
  <si>
    <t>T27</t>
  </si>
  <si>
    <t>E28</t>
  </si>
  <si>
    <t>W28</t>
  </si>
  <si>
    <t>F27</t>
  </si>
  <si>
    <t>β12</t>
  </si>
  <si>
    <t>α20</t>
  </si>
  <si>
    <t>V28</t>
  </si>
  <si>
    <t>G27</t>
  </si>
  <si>
    <t>α18</t>
  </si>
  <si>
    <t>β10</t>
  </si>
  <si>
    <t>X28</t>
  </si>
  <si>
    <t>E27</t>
  </si>
  <si>
    <t>β20</t>
  </si>
  <si>
    <t>α12</t>
  </si>
  <si>
    <t>U28</t>
  </si>
  <si>
    <t>H27</t>
  </si>
  <si>
    <t>α10</t>
  </si>
  <si>
    <t>β18</t>
  </si>
  <si>
    <t>V27</t>
  </si>
  <si>
    <t>β8</t>
  </si>
  <si>
    <t>α24</t>
  </si>
  <si>
    <t>K28</t>
  </si>
  <si>
    <t>W27</t>
  </si>
  <si>
    <t>α22</t>
  </si>
  <si>
    <t>β6</t>
  </si>
  <si>
    <t>J28</t>
  </si>
  <si>
    <t>U27</t>
  </si>
  <si>
    <t>β24</t>
  </si>
  <si>
    <t>α8</t>
  </si>
  <si>
    <t>L28</t>
  </si>
  <si>
    <t>X27</t>
  </si>
  <si>
    <t>α6</t>
  </si>
  <si>
    <t>β22</t>
  </si>
  <si>
    <t>I28</t>
  </si>
  <si>
    <t>β4</t>
  </si>
  <si>
    <t>α28</t>
  </si>
  <si>
    <t>J27</t>
  </si>
  <si>
    <t>α26</t>
  </si>
  <si>
    <t>Z28</t>
  </si>
  <si>
    <t>β2</t>
  </si>
  <si>
    <t>K27</t>
  </si>
  <si>
    <t>β28</t>
  </si>
  <si>
    <t>α4</t>
  </si>
  <si>
    <t>I27</t>
  </si>
  <si>
    <t>α2</t>
  </si>
  <si>
    <t>Y28</t>
  </si>
  <si>
    <t>β26</t>
  </si>
  <si>
    <t>L27</t>
  </si>
  <si>
    <t>O28</t>
  </si>
  <si>
    <t>β1</t>
  </si>
  <si>
    <t>Z27</t>
  </si>
  <si>
    <t>α25</t>
  </si>
  <si>
    <t>N28</t>
  </si>
  <si>
    <t>α27</t>
  </si>
  <si>
    <t>β3</t>
  </si>
  <si>
    <t>P28</t>
  </si>
  <si>
    <t>β25</t>
  </si>
  <si>
    <t>Y27</t>
  </si>
  <si>
    <t>α1</t>
  </si>
  <si>
    <t>M28</t>
  </si>
  <si>
    <t>α3</t>
  </si>
  <si>
    <t>β27</t>
  </si>
  <si>
    <t>Bimagic Square n28</t>
  </si>
  <si>
    <t>Bimagic Square n29</t>
  </si>
  <si>
    <t>P29</t>
  </si>
  <si>
    <t>γ26</t>
  </si>
  <si>
    <t>D29</t>
  </si>
  <si>
    <t>U29</t>
  </si>
  <si>
    <t>γ16</t>
  </si>
  <si>
    <t>I29</t>
  </si>
  <si>
    <t>γ11</t>
  </si>
  <si>
    <t>Z29</t>
  </si>
  <si>
    <t>N29</t>
  </si>
  <si>
    <t>γ1</t>
  </si>
  <si>
    <t>γ25</t>
  </si>
  <si>
    <t>B29</t>
  </si>
  <si>
    <t>S29</t>
  </si>
  <si>
    <t>γ20</t>
  </si>
  <si>
    <t>G29</t>
  </si>
  <si>
    <t>X29</t>
  </si>
  <si>
    <t>γ10</t>
  </si>
  <si>
    <t>γ5</t>
  </si>
  <si>
    <t>L29</t>
  </si>
  <si>
    <t>γ29</t>
  </si>
  <si>
    <t>Q29</t>
  </si>
  <si>
    <t>γ19</t>
  </si>
  <si>
    <t>E29</t>
  </si>
  <si>
    <t>V29</t>
  </si>
  <si>
    <t>γ14</t>
  </si>
  <si>
    <t>J29</t>
  </si>
  <si>
    <t>α29</t>
  </si>
  <si>
    <t>γ4</t>
  </si>
  <si>
    <t>O29</t>
  </si>
  <si>
    <t>γ28</t>
  </si>
  <si>
    <t>γ23</t>
  </si>
  <si>
    <t>C29</t>
  </si>
  <si>
    <t>T29</t>
  </si>
  <si>
    <t>γ13</t>
  </si>
  <si>
    <t>H29</t>
  </si>
  <si>
    <t>Y29</t>
  </si>
  <si>
    <t>γ8</t>
  </si>
  <si>
    <t>M29</t>
  </si>
  <si>
    <t>A29</t>
  </si>
  <si>
    <t>γ22</t>
  </si>
  <si>
    <t>R29</t>
  </si>
  <si>
    <t>γ17</t>
  </si>
  <si>
    <t>F29</t>
  </si>
  <si>
    <t>W29</t>
  </si>
  <si>
    <t>γ7</t>
  </si>
  <si>
    <t>K29</t>
  </si>
  <si>
    <t>γ2</t>
  </si>
  <si>
    <r>
      <t>β5</t>
    </r>
    <r>
      <rPr>
        <sz val="11"/>
        <color theme="1"/>
        <rFont val="Calibri"/>
        <family val="2"/>
        <scheme val="minor"/>
      </rPr>
      <t/>
    </r>
  </si>
  <si>
    <r>
      <t>β6</t>
    </r>
    <r>
      <rPr>
        <sz val="11"/>
        <color theme="1"/>
        <rFont val="Calibri"/>
        <family val="2"/>
        <scheme val="minor"/>
      </rPr>
      <t/>
    </r>
  </si>
  <si>
    <r>
      <t>β8</t>
    </r>
    <r>
      <rPr>
        <sz val="11"/>
        <color theme="1"/>
        <rFont val="Calibri"/>
        <family val="2"/>
        <scheme val="minor"/>
      </rPr>
      <t/>
    </r>
  </si>
  <si>
    <r>
      <t>β9</t>
    </r>
    <r>
      <rPr>
        <sz val="11"/>
        <color theme="1"/>
        <rFont val="Calibri"/>
        <family val="2"/>
        <scheme val="minor"/>
      </rPr>
      <t/>
    </r>
  </si>
  <si>
    <r>
      <t>β11</t>
    </r>
    <r>
      <rPr>
        <sz val="11"/>
        <color theme="1"/>
        <rFont val="Calibri"/>
        <family val="2"/>
        <scheme val="minor"/>
      </rPr>
      <t/>
    </r>
  </si>
  <si>
    <r>
      <t>β12</t>
    </r>
    <r>
      <rPr>
        <sz val="11"/>
        <color theme="1"/>
        <rFont val="Calibri"/>
        <family val="2"/>
        <scheme val="minor"/>
      </rPr>
      <t/>
    </r>
  </si>
  <si>
    <r>
      <t>β14</t>
    </r>
    <r>
      <rPr>
        <sz val="11"/>
        <color theme="1"/>
        <rFont val="Calibri"/>
        <family val="2"/>
        <scheme val="minor"/>
      </rPr>
      <t/>
    </r>
  </si>
  <si>
    <r>
      <t>β15</t>
    </r>
    <r>
      <rPr>
        <sz val="11"/>
        <color theme="1"/>
        <rFont val="Calibri"/>
        <family val="2"/>
        <scheme val="minor"/>
      </rPr>
      <t/>
    </r>
  </si>
  <si>
    <r>
      <t>β17</t>
    </r>
    <r>
      <rPr>
        <sz val="11"/>
        <color theme="1"/>
        <rFont val="Calibri"/>
        <family val="2"/>
        <scheme val="minor"/>
      </rPr>
      <t/>
    </r>
  </si>
  <si>
    <r>
      <t>β18</t>
    </r>
    <r>
      <rPr>
        <sz val="11"/>
        <color theme="1"/>
        <rFont val="Calibri"/>
        <family val="2"/>
        <scheme val="minor"/>
      </rPr>
      <t/>
    </r>
  </si>
  <si>
    <r>
      <t>β20</t>
    </r>
    <r>
      <rPr>
        <sz val="11"/>
        <color theme="1"/>
        <rFont val="Calibri"/>
        <family val="2"/>
        <scheme val="minor"/>
      </rPr>
      <t/>
    </r>
  </si>
  <si>
    <r>
      <t>β21</t>
    </r>
    <r>
      <rPr>
        <sz val="11"/>
        <color theme="1"/>
        <rFont val="Calibri"/>
        <family val="2"/>
        <scheme val="minor"/>
      </rPr>
      <t/>
    </r>
  </si>
  <si>
    <r>
      <t>β23</t>
    </r>
    <r>
      <rPr>
        <sz val="11"/>
        <color theme="1"/>
        <rFont val="Calibri"/>
        <family val="2"/>
        <scheme val="minor"/>
      </rPr>
      <t/>
    </r>
  </si>
  <si>
    <r>
      <t>β24</t>
    </r>
    <r>
      <rPr>
        <sz val="11"/>
        <color theme="1"/>
        <rFont val="Calibri"/>
        <family val="2"/>
        <scheme val="minor"/>
      </rPr>
      <t/>
    </r>
  </si>
  <si>
    <r>
      <t>β26</t>
    </r>
    <r>
      <rPr>
        <sz val="11"/>
        <color theme="1"/>
        <rFont val="Calibri"/>
        <family val="2"/>
        <scheme val="minor"/>
      </rPr>
      <t/>
    </r>
  </si>
  <si>
    <r>
      <t>β27</t>
    </r>
    <r>
      <rPr>
        <sz val="11"/>
        <color theme="1"/>
        <rFont val="Calibri"/>
        <family val="2"/>
        <scheme val="minor"/>
      </rPr>
      <t/>
    </r>
  </si>
  <si>
    <r>
      <t>β29</t>
    </r>
    <r>
      <rPr>
        <sz val="11"/>
        <color theme="1"/>
        <rFont val="Calibri"/>
        <family val="2"/>
        <scheme val="minor"/>
      </rPr>
      <t/>
    </r>
  </si>
  <si>
    <r>
      <t>γ3</t>
    </r>
    <r>
      <rPr>
        <sz val="11"/>
        <color theme="1"/>
        <rFont val="Calibri"/>
        <family val="2"/>
        <scheme val="minor"/>
      </rPr>
      <t/>
    </r>
  </si>
  <si>
    <r>
      <t>γ6</t>
    </r>
    <r>
      <rPr>
        <sz val="11"/>
        <color theme="1"/>
        <rFont val="Calibri"/>
        <family val="2"/>
        <scheme val="minor"/>
      </rPr>
      <t/>
    </r>
  </si>
  <si>
    <r>
      <t>γ9</t>
    </r>
    <r>
      <rPr>
        <sz val="11"/>
        <color theme="1"/>
        <rFont val="Calibri"/>
        <family val="2"/>
        <scheme val="minor"/>
      </rPr>
      <t/>
    </r>
  </si>
  <si>
    <r>
      <t>γ12</t>
    </r>
    <r>
      <rPr>
        <sz val="11"/>
        <color theme="1"/>
        <rFont val="Calibri"/>
        <family val="2"/>
        <scheme val="minor"/>
      </rPr>
      <t/>
    </r>
  </si>
  <si>
    <r>
      <t>γ15</t>
    </r>
    <r>
      <rPr>
        <sz val="11"/>
        <color theme="1"/>
        <rFont val="Calibri"/>
        <family val="2"/>
        <scheme val="minor"/>
      </rPr>
      <t/>
    </r>
  </si>
  <si>
    <r>
      <t>γ18</t>
    </r>
    <r>
      <rPr>
        <sz val="11"/>
        <color theme="1"/>
        <rFont val="Calibri"/>
        <family val="2"/>
        <scheme val="minor"/>
      </rPr>
      <t/>
    </r>
  </si>
  <si>
    <r>
      <t>γ21</t>
    </r>
    <r>
      <rPr>
        <sz val="11"/>
        <color theme="1"/>
        <rFont val="Calibri"/>
        <family val="2"/>
        <scheme val="minor"/>
      </rPr>
      <t/>
    </r>
  </si>
  <si>
    <r>
      <t>γ24</t>
    </r>
    <r>
      <rPr>
        <sz val="11"/>
        <color theme="1"/>
        <rFont val="Calibri"/>
        <family val="2"/>
        <scheme val="minor"/>
      </rPr>
      <t/>
    </r>
  </si>
  <si>
    <r>
      <t>γ27</t>
    </r>
    <r>
      <rPr>
        <sz val="11"/>
        <color theme="1"/>
        <rFont val="Calibri"/>
        <family val="2"/>
        <scheme val="minor"/>
      </rPr>
      <t/>
    </r>
  </si>
  <si>
    <t>Bimagic Square n31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</si>
</sst>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8"/>
      <color rgb="FF7030A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B05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9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55">
    <border>
      <left/>
      <right/>
      <top/>
      <bottom/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/>
      <diagonal/>
    </border>
    <border>
      <left style="medium">
        <color rgb="FFFFFF00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/>
      <right style="medium">
        <color rgb="FFFFFF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FFFF00"/>
      </left>
      <right style="hair">
        <color theme="0"/>
      </right>
      <top style="medium">
        <color rgb="FFFFFF00"/>
      </top>
      <bottom style="dotted">
        <color theme="0" tint="-0.14996795556505021"/>
      </bottom>
      <diagonal/>
    </border>
    <border>
      <left style="hair">
        <color theme="0"/>
      </left>
      <right style="hair">
        <color theme="0"/>
      </right>
      <top style="medium">
        <color rgb="FFFFFF00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hair">
        <color theme="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/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medium">
        <color rgb="FFFFFF00"/>
      </bottom>
      <diagonal/>
    </border>
    <border>
      <left style="medium">
        <color rgb="FFFFFF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/>
      <top/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/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hair">
        <color theme="0"/>
      </right>
      <top style="dotted">
        <color theme="0" tint="-0.14996795556505021"/>
      </top>
      <bottom/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/>
      <diagonal/>
    </border>
    <border>
      <left style="hair">
        <color theme="0"/>
      </left>
      <right style="medium">
        <color rgb="FFFFFF00"/>
      </right>
      <top style="dotted">
        <color theme="0" tint="-0.14996795556505021"/>
      </top>
      <bottom/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medium">
        <color rgb="FFFFFF00"/>
      </right>
      <top/>
      <bottom/>
      <diagonal/>
    </border>
    <border>
      <left style="hair">
        <color theme="0"/>
      </left>
      <right style="medium">
        <color rgb="FFFFFF00"/>
      </right>
      <top/>
      <bottom/>
      <diagonal/>
    </border>
    <border>
      <left style="medium">
        <color rgb="FFFFFF00"/>
      </left>
      <right style="hair">
        <color theme="0"/>
      </right>
      <top/>
      <bottom style="medium">
        <color rgb="FFFFFF00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dotted">
        <color theme="3" tint="0.59996337778862885"/>
      </left>
      <right style="dotted">
        <color theme="3" tint="0.59996337778862885"/>
      </right>
      <top style="dotted">
        <color theme="3" tint="0.59996337778862885"/>
      </top>
      <bottom style="dotted">
        <color theme="3" tint="0.59996337778862885"/>
      </bottom>
      <diagonal/>
    </border>
  </borders>
  <cellStyleXfs count="2">
    <xf numFmtId="0" fontId="0" fillId="0" borderId="0"/>
    <xf numFmtId="0" fontId="1" fillId="0" borderId="0"/>
  </cellStyleXfs>
  <cellXfs count="313">
    <xf numFmtId="0" fontId="0" fillId="0" borderId="0" xfId="0"/>
    <xf numFmtId="0" fontId="2" fillId="2" borderId="0" xfId="1" applyFont="1" applyFill="1"/>
    <xf numFmtId="0" fontId="2" fillId="3" borderId="0" xfId="0" applyFont="1" applyFill="1"/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left"/>
    </xf>
    <xf numFmtId="0" fontId="3" fillId="3" borderId="1" xfId="0" applyFont="1" applyFill="1" applyBorder="1"/>
    <xf numFmtId="0" fontId="3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3" fillId="3" borderId="3" xfId="0" applyFont="1" applyFill="1" applyBorder="1"/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3" borderId="4" xfId="0" applyFont="1" applyFill="1" applyBorder="1"/>
    <xf numFmtId="0" fontId="7" fillId="0" borderId="5" xfId="0" applyFont="1" applyBorder="1"/>
    <xf numFmtId="0" fontId="7" fillId="0" borderId="6" xfId="0" applyFont="1" applyBorder="1"/>
    <xf numFmtId="0" fontId="3" fillId="3" borderId="0" xfId="0" applyFont="1" applyFill="1"/>
    <xf numFmtId="0" fontId="3" fillId="3" borderId="8" xfId="0" applyFont="1" applyFill="1" applyBorder="1"/>
    <xf numFmtId="0" fontId="2" fillId="3" borderId="0" xfId="0" applyFont="1" applyFill="1" applyAlignment="1">
      <alignment horizontal="center"/>
    </xf>
    <xf numFmtId="0" fontId="2" fillId="0" borderId="9" xfId="0" applyFont="1" applyBorder="1"/>
    <xf numFmtId="0" fontId="2" fillId="3" borderId="0" xfId="0" applyFont="1" applyFill="1" applyAlignment="1">
      <alignment horizontal="left"/>
    </xf>
    <xf numFmtId="2" fontId="2" fillId="3" borderId="0" xfId="0" applyNumberFormat="1" applyFont="1" applyFill="1" applyAlignment="1">
      <alignment horizontal="left"/>
    </xf>
    <xf numFmtId="0" fontId="7" fillId="0" borderId="10" xfId="0" applyFont="1" applyBorder="1"/>
    <xf numFmtId="0" fontId="7" fillId="0" borderId="11" xfId="0" applyFont="1" applyBorder="1"/>
    <xf numFmtId="0" fontId="2" fillId="0" borderId="14" xfId="0" applyFont="1" applyBorder="1"/>
    <xf numFmtId="0" fontId="10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2" fillId="3" borderId="0" xfId="0" applyFont="1" applyFill="1"/>
    <xf numFmtId="0" fontId="14" fillId="0" borderId="22" xfId="0" applyFont="1" applyBorder="1"/>
    <xf numFmtId="0" fontId="14" fillId="0" borderId="23" xfId="0" applyFont="1" applyBorder="1"/>
    <xf numFmtId="0" fontId="3" fillId="0" borderId="24" xfId="0" applyFont="1" applyBorder="1"/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15" fillId="0" borderId="0" xfId="0" applyFont="1"/>
    <xf numFmtId="0" fontId="14" fillId="0" borderId="13" xfId="0" applyFont="1" applyBorder="1"/>
    <xf numFmtId="0" fontId="14" fillId="0" borderId="31" xfId="0" applyFont="1" applyBorder="1"/>
    <xf numFmtId="0" fontId="14" fillId="0" borderId="32" xfId="0" applyFont="1" applyBorder="1"/>
    <xf numFmtId="0" fontId="15" fillId="0" borderId="12" xfId="0" applyFont="1" applyBorder="1"/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5" fillId="0" borderId="24" xfId="0" applyFont="1" applyBorder="1"/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left"/>
    </xf>
    <xf numFmtId="0" fontId="19" fillId="3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9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22" fillId="0" borderId="25" xfId="0" applyFont="1" applyBorder="1"/>
    <xf numFmtId="0" fontId="22" fillId="0" borderId="26" xfId="0" applyFont="1" applyBorder="1"/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23" xfId="0" applyFont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22" fillId="0" borderId="5" xfId="0" applyFont="1" applyBorder="1"/>
    <xf numFmtId="0" fontId="22" fillId="0" borderId="6" xfId="0" applyFont="1" applyBorder="1"/>
    <xf numFmtId="0" fontId="15" fillId="0" borderId="32" xfId="0" applyFont="1" applyBorder="1"/>
    <xf numFmtId="0" fontId="23" fillId="0" borderId="32" xfId="0" applyFont="1" applyBorder="1"/>
    <xf numFmtId="0" fontId="7" fillId="0" borderId="42" xfId="0" applyFont="1" applyBorder="1"/>
    <xf numFmtId="0" fontId="7" fillId="0" borderId="44" xfId="0" applyFont="1" applyBorder="1"/>
    <xf numFmtId="0" fontId="7" fillId="0" borderId="45" xfId="0" applyFont="1" applyBorder="1"/>
    <xf numFmtId="0" fontId="7" fillId="0" borderId="46" xfId="0" applyFont="1" applyBorder="1"/>
    <xf numFmtId="0" fontId="7" fillId="0" borderId="47" xfId="0" applyFont="1" applyBorder="1"/>
    <xf numFmtId="0" fontId="14" fillId="3" borderId="48" xfId="0" applyFont="1" applyFill="1" applyBorder="1"/>
    <xf numFmtId="164" fontId="23" fillId="0" borderId="23" xfId="0" applyNumberFormat="1" applyFont="1" applyBorder="1"/>
    <xf numFmtId="164" fontId="15" fillId="0" borderId="23" xfId="0" applyNumberFormat="1" applyFont="1" applyBorder="1"/>
    <xf numFmtId="0" fontId="14" fillId="3" borderId="0" xfId="0" applyFont="1" applyFill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27" fillId="3" borderId="0" xfId="0" applyFont="1" applyFill="1" applyAlignment="1">
      <alignment horizontal="right"/>
    </xf>
    <xf numFmtId="0" fontId="27" fillId="3" borderId="0" xfId="0" applyFont="1" applyFill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3" fillId="3" borderId="50" xfId="0" applyFont="1" applyFill="1" applyBorder="1"/>
    <xf numFmtId="0" fontId="2" fillId="0" borderId="35" xfId="0" applyFont="1" applyBorder="1" applyAlignment="1">
      <alignment horizontal="center" vertical="center"/>
    </xf>
    <xf numFmtId="0" fontId="3" fillId="3" borderId="48" xfId="0" applyFont="1" applyFill="1" applyBorder="1"/>
    <xf numFmtId="0" fontId="2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14" fillId="0" borderId="49" xfId="0" applyFont="1" applyBorder="1"/>
    <xf numFmtId="0" fontId="14" fillId="3" borderId="30" xfId="0" applyFont="1" applyFill="1" applyBorder="1" applyAlignment="1">
      <alignment horizontal="right"/>
    </xf>
    <xf numFmtId="0" fontId="24" fillId="0" borderId="5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14" fillId="0" borderId="22" xfId="0" applyFont="1" applyBorder="1" applyAlignment="1">
      <alignment horizontal="right"/>
    </xf>
    <xf numFmtId="0" fontId="14" fillId="0" borderId="23" xfId="0" applyFont="1" applyBorder="1" applyAlignment="1">
      <alignment horizontal="right"/>
    </xf>
    <xf numFmtId="0" fontId="3" fillId="0" borderId="32" xfId="0" applyFont="1" applyBorder="1"/>
    <xf numFmtId="0" fontId="3" fillId="0" borderId="12" xfId="0" applyFont="1" applyBorder="1"/>
    <xf numFmtId="164" fontId="3" fillId="0" borderId="23" xfId="0" applyNumberFormat="1" applyFont="1" applyBorder="1" applyAlignment="1">
      <alignment horizontal="right"/>
    </xf>
    <xf numFmtId="0" fontId="2" fillId="9" borderId="0" xfId="0" applyFont="1" applyFill="1"/>
    <xf numFmtId="0" fontId="7" fillId="3" borderId="2" xfId="0" applyFont="1" applyFill="1" applyBorder="1"/>
    <xf numFmtId="0" fontId="2" fillId="3" borderId="2" xfId="0" applyFont="1" applyFill="1" applyBorder="1"/>
    <xf numFmtId="0" fontId="14" fillId="3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8" xfId="0" applyFont="1" applyFill="1" applyBorder="1"/>
    <xf numFmtId="0" fontId="2" fillId="3" borderId="29" xfId="0" applyFont="1" applyFill="1" applyBorder="1"/>
    <xf numFmtId="0" fontId="2" fillId="3" borderId="30" xfId="0" applyFont="1" applyFill="1" applyBorder="1"/>
    <xf numFmtId="0" fontId="2" fillId="3" borderId="28" xfId="0" applyFont="1" applyFill="1" applyBorder="1"/>
    <xf numFmtId="0" fontId="28" fillId="0" borderId="0" xfId="0" applyFont="1" applyAlignment="1">
      <alignment horizontal="left"/>
    </xf>
    <xf numFmtId="0" fontId="24" fillId="0" borderId="5" xfId="0" applyFont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24" fillId="0" borderId="7" xfId="0" applyFont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24" fillId="0" borderId="11" xfId="0" applyFont="1" applyBorder="1" applyAlignment="1">
      <alignment horizontal="right"/>
    </xf>
    <xf numFmtId="0" fontId="24" fillId="0" borderId="12" xfId="0" applyFont="1" applyBorder="1" applyAlignment="1">
      <alignment horizontal="right"/>
    </xf>
    <xf numFmtId="0" fontId="24" fillId="0" borderId="22" xfId="0" applyFont="1" applyBorder="1" applyAlignment="1">
      <alignment horizontal="right"/>
    </xf>
    <xf numFmtId="0" fontId="24" fillId="0" borderId="23" xfId="0" applyFont="1" applyBorder="1" applyAlignment="1">
      <alignment horizontal="right"/>
    </xf>
    <xf numFmtId="0" fontId="24" fillId="0" borderId="24" xfId="0" applyFont="1" applyBorder="1" applyAlignment="1">
      <alignment horizontal="right"/>
    </xf>
    <xf numFmtId="0" fontId="13" fillId="0" borderId="51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5" fillId="0" borderId="13" xfId="0" applyFont="1" applyBorder="1"/>
    <xf numFmtId="11" fontId="15" fillId="0" borderId="23" xfId="0" applyNumberFormat="1" applyFont="1" applyBorder="1"/>
    <xf numFmtId="0" fontId="29" fillId="0" borderId="6" xfId="0" applyFont="1" applyBorder="1" applyAlignment="1">
      <alignment horizontal="left"/>
    </xf>
    <xf numFmtId="0" fontId="29" fillId="5" borderId="7" xfId="0" applyFont="1" applyFill="1" applyBorder="1" applyAlignment="1">
      <alignment horizontal="left"/>
    </xf>
    <xf numFmtId="0" fontId="29" fillId="0" borderId="10" xfId="0" applyFont="1" applyBorder="1" applyAlignment="1">
      <alignment horizontal="left"/>
    </xf>
    <xf numFmtId="0" fontId="29" fillId="5" borderId="11" xfId="0" applyFont="1" applyFill="1" applyBorder="1" applyAlignment="1">
      <alignment horizontal="left"/>
    </xf>
    <xf numFmtId="0" fontId="29" fillId="0" borderId="11" xfId="0" applyFont="1" applyBorder="1" applyAlignment="1">
      <alignment horizontal="left"/>
    </xf>
    <xf numFmtId="0" fontId="29" fillId="6" borderId="11" xfId="0" applyFont="1" applyFill="1" applyBorder="1" applyAlignment="1">
      <alignment horizontal="left"/>
    </xf>
    <xf numFmtId="0" fontId="29" fillId="0" borderId="12" xfId="0" applyFont="1" applyBorder="1" applyAlignment="1">
      <alignment horizontal="left"/>
    </xf>
    <xf numFmtId="0" fontId="29" fillId="7" borderId="11" xfId="0" applyFont="1" applyFill="1" applyBorder="1" applyAlignment="1">
      <alignment horizontal="left"/>
    </xf>
    <xf numFmtId="0" fontId="29" fillId="6" borderId="10" xfId="0" applyFont="1" applyFill="1" applyBorder="1" applyAlignment="1">
      <alignment horizontal="left"/>
    </xf>
    <xf numFmtId="0" fontId="29" fillId="6" borderId="12" xfId="0" applyFont="1" applyFill="1" applyBorder="1" applyAlignment="1">
      <alignment horizontal="left"/>
    </xf>
    <xf numFmtId="0" fontId="29" fillId="8" borderId="10" xfId="0" applyFont="1" applyFill="1" applyBorder="1" applyAlignment="1">
      <alignment horizontal="left"/>
    </xf>
    <xf numFmtId="0" fontId="29" fillId="8" borderId="11" xfId="0" applyFont="1" applyFill="1" applyBorder="1" applyAlignment="1">
      <alignment horizontal="left"/>
    </xf>
    <xf numFmtId="0" fontId="29" fillId="8" borderId="12" xfId="0" applyFont="1" applyFill="1" applyBorder="1" applyAlignment="1">
      <alignment horizontal="left"/>
    </xf>
    <xf numFmtId="0" fontId="29" fillId="5" borderId="22" xfId="0" applyFont="1" applyFill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9" fillId="3" borderId="0" xfId="0" applyFont="1" applyFill="1" applyAlignment="1">
      <alignment horizontal="left"/>
    </xf>
    <xf numFmtId="0" fontId="29" fillId="6" borderId="5" xfId="0" applyFont="1" applyFill="1" applyBorder="1" applyAlignment="1">
      <alignment horizontal="left"/>
    </xf>
    <xf numFmtId="0" fontId="29" fillId="6" borderId="24" xfId="0" applyFont="1" applyFill="1" applyBorder="1" applyAlignment="1">
      <alignment horizontal="left"/>
    </xf>
    <xf numFmtId="0" fontId="29" fillId="10" borderId="10" xfId="0" applyFont="1" applyFill="1" applyBorder="1" applyAlignment="1">
      <alignment horizontal="left"/>
    </xf>
    <xf numFmtId="0" fontId="29" fillId="10" borderId="11" xfId="0" applyFont="1" applyFill="1" applyBorder="1" applyAlignment="1">
      <alignment horizontal="left"/>
    </xf>
    <xf numFmtId="0" fontId="29" fillId="10" borderId="12" xfId="0" applyFont="1" applyFill="1" applyBorder="1" applyAlignment="1">
      <alignment horizontal="left"/>
    </xf>
    <xf numFmtId="0" fontId="29" fillId="11" borderId="10" xfId="0" applyFont="1" applyFill="1" applyBorder="1" applyAlignment="1">
      <alignment horizontal="left"/>
    </xf>
    <xf numFmtId="0" fontId="29" fillId="11" borderId="11" xfId="0" applyFont="1" applyFill="1" applyBorder="1" applyAlignment="1">
      <alignment horizontal="left"/>
    </xf>
    <xf numFmtId="0" fontId="29" fillId="11" borderId="12" xfId="0" applyFont="1" applyFill="1" applyBorder="1" applyAlignment="1">
      <alignment horizontal="left"/>
    </xf>
    <xf numFmtId="0" fontId="29" fillId="7" borderId="6" xfId="0" applyFont="1" applyFill="1" applyBorder="1" applyAlignment="1">
      <alignment horizontal="left"/>
    </xf>
    <xf numFmtId="0" fontId="29" fillId="7" borderId="23" xfId="0" applyFont="1" applyFill="1" applyBorder="1" applyAlignment="1">
      <alignment horizontal="left"/>
    </xf>
    <xf numFmtId="0" fontId="29" fillId="3" borderId="0" xfId="0" applyFont="1" applyFill="1"/>
    <xf numFmtId="0" fontId="5" fillId="3" borderId="0" xfId="0" applyFont="1" applyFill="1" applyAlignment="1">
      <alignment horizontal="center"/>
    </xf>
    <xf numFmtId="0" fontId="2" fillId="2" borderId="0" xfId="0" applyFont="1" applyFill="1"/>
    <xf numFmtId="0" fontId="14" fillId="3" borderId="30" xfId="0" applyFont="1" applyFill="1" applyBorder="1"/>
    <xf numFmtId="0" fontId="7" fillId="0" borderId="39" xfId="0" applyFont="1" applyBorder="1"/>
    <xf numFmtId="0" fontId="7" fillId="0" borderId="41" xfId="0" applyFont="1" applyBorder="1"/>
    <xf numFmtId="0" fontId="29" fillId="6" borderId="5" xfId="0" applyFont="1" applyFill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7" borderId="6" xfId="0" applyFont="1" applyFill="1" applyBorder="1" applyAlignment="1">
      <alignment horizontal="center"/>
    </xf>
    <xf numFmtId="0" fontId="29" fillId="5" borderId="7" xfId="0" applyFont="1" applyFill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6" borderId="11" xfId="0" applyFont="1" applyFill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7" borderId="11" xfId="0" applyFont="1" applyFill="1" applyBorder="1" applyAlignment="1">
      <alignment horizontal="center"/>
    </xf>
    <xf numFmtId="0" fontId="29" fillId="5" borderId="11" xfId="0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8" borderId="10" xfId="0" applyFont="1" applyFill="1" applyBorder="1" applyAlignment="1">
      <alignment horizontal="center"/>
    </xf>
    <xf numFmtId="0" fontId="29" fillId="8" borderId="11" xfId="0" applyFont="1" applyFill="1" applyBorder="1" applyAlignment="1">
      <alignment horizontal="center"/>
    </xf>
    <xf numFmtId="0" fontId="29" fillId="8" borderId="12" xfId="0" applyFont="1" applyFill="1" applyBorder="1" applyAlignment="1">
      <alignment horizontal="center"/>
    </xf>
    <xf numFmtId="0" fontId="29" fillId="5" borderId="22" xfId="0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7" borderId="23" xfId="0" applyFont="1" applyFill="1" applyBorder="1" applyAlignment="1">
      <alignment horizontal="center"/>
    </xf>
    <xf numFmtId="0" fontId="29" fillId="6" borderId="24" xfId="0" applyFont="1" applyFill="1" applyBorder="1" applyAlignment="1">
      <alignment horizontal="center"/>
    </xf>
    <xf numFmtId="0" fontId="29" fillId="4" borderId="11" xfId="0" applyFont="1" applyFill="1" applyBorder="1" applyAlignment="1">
      <alignment horizontal="center"/>
    </xf>
    <xf numFmtId="0" fontId="29" fillId="4" borderId="23" xfId="0" applyFont="1" applyFill="1" applyBorder="1" applyAlignment="1">
      <alignment horizontal="center"/>
    </xf>
    <xf numFmtId="0" fontId="29" fillId="7" borderId="5" xfId="0" applyFont="1" applyFill="1" applyBorder="1" applyAlignment="1">
      <alignment horizontal="left"/>
    </xf>
    <xf numFmtId="0" fontId="29" fillId="5" borderId="6" xfId="0" applyFont="1" applyFill="1" applyBorder="1" applyAlignment="1">
      <alignment horizontal="left"/>
    </xf>
    <xf numFmtId="0" fontId="29" fillId="8" borderId="7" xfId="0" applyFont="1" applyFill="1" applyBorder="1" applyAlignment="1">
      <alignment horizontal="left"/>
    </xf>
    <xf numFmtId="0" fontId="29" fillId="8" borderId="22" xfId="0" applyFont="1" applyFill="1" applyBorder="1" applyAlignment="1">
      <alignment horizontal="left"/>
    </xf>
    <xf numFmtId="0" fontId="29" fillId="5" borderId="23" xfId="0" applyFont="1" applyFill="1" applyBorder="1" applyAlignment="1">
      <alignment horizontal="left"/>
    </xf>
    <xf numFmtId="0" fontId="29" fillId="7" borderId="24" xfId="0" applyFont="1" applyFill="1" applyBorder="1" applyAlignment="1">
      <alignment horizontal="left"/>
    </xf>
    <xf numFmtId="0" fontId="29" fillId="4" borderId="11" xfId="0" applyFont="1" applyFill="1" applyBorder="1" applyAlignment="1">
      <alignment horizontal="left"/>
    </xf>
    <xf numFmtId="0" fontId="29" fillId="4" borderId="23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0" fontId="22" fillId="0" borderId="0" xfId="0" applyFont="1"/>
    <xf numFmtId="11" fontId="15" fillId="0" borderId="0" xfId="0" applyNumberFormat="1" applyFont="1"/>
    <xf numFmtId="0" fontId="12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9" fillId="0" borderId="5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29" fillId="0" borderId="22" xfId="0" applyFont="1" applyBorder="1" applyAlignment="1">
      <alignment horizontal="left"/>
    </xf>
    <xf numFmtId="0" fontId="29" fillId="0" borderId="24" xfId="0" applyFont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" fillId="3" borderId="0" xfId="1" applyFont="1" applyFill="1"/>
    <xf numFmtId="0" fontId="2" fillId="0" borderId="0" xfId="1" applyFont="1"/>
    <xf numFmtId="0" fontId="4" fillId="3" borderId="0" xfId="1" applyFont="1" applyFill="1"/>
    <xf numFmtId="0" fontId="4" fillId="3" borderId="0" xfId="1" applyFont="1" applyFill="1" applyAlignment="1">
      <alignment horizontal="right"/>
    </xf>
    <xf numFmtId="0" fontId="4" fillId="3" borderId="0" xfId="1" applyFont="1" applyFill="1" applyAlignment="1">
      <alignment horizontal="left"/>
    </xf>
    <xf numFmtId="0" fontId="2" fillId="3" borderId="1" xfId="0" applyFont="1" applyFill="1" applyBorder="1"/>
    <xf numFmtId="0" fontId="6" fillId="3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2" fillId="3" borderId="0" xfId="1" applyFont="1" applyFill="1" applyAlignment="1">
      <alignment horizontal="center"/>
    </xf>
    <xf numFmtId="0" fontId="2" fillId="0" borderId="9" xfId="1" applyFont="1" applyBorder="1"/>
    <xf numFmtId="0" fontId="2" fillId="3" borderId="0" xfId="1" applyFont="1" applyFill="1" applyAlignment="1">
      <alignment horizontal="left"/>
    </xf>
    <xf numFmtId="2" fontId="2" fillId="3" borderId="0" xfId="1" applyNumberFormat="1" applyFont="1" applyFill="1" applyAlignment="1">
      <alignment horizontal="left"/>
    </xf>
    <xf numFmtId="0" fontId="2" fillId="0" borderId="14" xfId="1" applyFont="1" applyBorder="1"/>
    <xf numFmtId="0" fontId="10" fillId="3" borderId="0" xfId="1" applyFont="1" applyFill="1" applyAlignment="1">
      <alignment horizontal="left"/>
    </xf>
    <xf numFmtId="0" fontId="6" fillId="3" borderId="0" xfId="1" applyFont="1" applyFill="1" applyAlignment="1">
      <alignment horizontal="left"/>
    </xf>
    <xf numFmtId="0" fontId="27" fillId="3" borderId="0" xfId="1" applyFont="1" applyFill="1" applyAlignment="1">
      <alignment horizontal="right"/>
    </xf>
    <xf numFmtId="0" fontId="27" fillId="3" borderId="0" xfId="1" applyFont="1" applyFill="1" applyAlignment="1">
      <alignment horizontal="left"/>
    </xf>
    <xf numFmtId="0" fontId="8" fillId="3" borderId="0" xfId="1" applyFont="1" applyFill="1" applyAlignment="1">
      <alignment horizontal="right"/>
    </xf>
    <xf numFmtId="0" fontId="8" fillId="3" borderId="0" xfId="1" applyFont="1" applyFill="1" applyAlignment="1">
      <alignment horizontal="left"/>
    </xf>
    <xf numFmtId="0" fontId="11" fillId="3" borderId="0" xfId="1" applyFont="1" applyFill="1" applyAlignment="1">
      <alignment horizont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/>
    </xf>
    <xf numFmtId="0" fontId="24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/>
    </xf>
    <xf numFmtId="0" fontId="24" fillId="0" borderId="20" xfId="1" applyFont="1" applyBorder="1" applyAlignment="1">
      <alignment horizontal="center"/>
    </xf>
    <xf numFmtId="0" fontId="24" fillId="0" borderId="21" xfId="1" applyFont="1" applyBorder="1" applyAlignment="1">
      <alignment horizontal="center"/>
    </xf>
    <xf numFmtId="0" fontId="2" fillId="0" borderId="36" xfId="1" applyFont="1" applyBorder="1" applyAlignment="1">
      <alignment horizontal="center"/>
    </xf>
    <xf numFmtId="0" fontId="2" fillId="0" borderId="35" xfId="1" applyFont="1" applyBorder="1" applyAlignment="1">
      <alignment horizontal="center" vertical="center"/>
    </xf>
    <xf numFmtId="0" fontId="3" fillId="3" borderId="0" xfId="1" applyFont="1" applyFill="1"/>
    <xf numFmtId="0" fontId="3" fillId="0" borderId="0" xfId="1" applyFont="1"/>
    <xf numFmtId="0" fontId="14" fillId="3" borderId="0" xfId="1" applyFont="1" applyFill="1" applyAlignment="1">
      <alignment horizontal="left"/>
    </xf>
    <xf numFmtId="0" fontId="24" fillId="0" borderId="51" xfId="1" applyFont="1" applyBorder="1" applyAlignment="1">
      <alignment horizontal="center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42" xfId="0" applyFont="1" applyBorder="1" applyAlignment="1">
      <alignment horizontal="right" vertical="center" wrapText="1"/>
    </xf>
    <xf numFmtId="0" fontId="7" fillId="0" borderId="44" xfId="0" applyFont="1" applyBorder="1" applyAlignment="1">
      <alignment horizontal="right" vertical="center" wrapText="1"/>
    </xf>
    <xf numFmtId="0" fontId="7" fillId="0" borderId="45" xfId="0" applyFont="1" applyBorder="1" applyAlignment="1">
      <alignment horizontal="right" vertical="center" wrapText="1"/>
    </xf>
    <xf numFmtId="0" fontId="7" fillId="0" borderId="46" xfId="0" applyFont="1" applyBorder="1" applyAlignment="1">
      <alignment horizontal="right" vertical="center" wrapText="1"/>
    </xf>
    <xf numFmtId="0" fontId="7" fillId="0" borderId="47" xfId="0" applyFont="1" applyBorder="1" applyAlignment="1">
      <alignment horizontal="right" vertical="center" wrapText="1"/>
    </xf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0" fontId="14" fillId="0" borderId="31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2" fillId="3" borderId="0" xfId="1" applyFont="1" applyFill="1" applyAlignment="1">
      <alignment horizontal="left"/>
    </xf>
    <xf numFmtId="0" fontId="12" fillId="3" borderId="0" xfId="1" applyFont="1" applyFill="1"/>
    <xf numFmtId="0" fontId="12" fillId="0" borderId="0" xfId="1" applyFont="1"/>
    <xf numFmtId="0" fontId="2" fillId="0" borderId="0" xfId="1" applyFont="1" applyAlignment="1">
      <alignment horizontal="center" vertical="center"/>
    </xf>
    <xf numFmtId="0" fontId="7" fillId="6" borderId="5" xfId="0" applyFont="1" applyFill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7" borderId="6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0" fontId="7" fillId="7" borderId="27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0" fontId="7" fillId="8" borderId="11" xfId="0" applyFont="1" applyFill="1" applyBorder="1" applyAlignment="1">
      <alignment horizontal="right" vertical="center"/>
    </xf>
    <xf numFmtId="0" fontId="7" fillId="8" borderId="33" xfId="0" applyFont="1" applyFill="1" applyBorder="1" applyAlignment="1">
      <alignment horizontal="right" vertical="center"/>
    </xf>
    <xf numFmtId="0" fontId="7" fillId="6" borderId="54" xfId="0" applyFont="1" applyFill="1" applyBorder="1" applyAlignment="1">
      <alignment horizontal="right" vertical="center"/>
    </xf>
    <xf numFmtId="0" fontId="7" fillId="8" borderId="34" xfId="0" applyFont="1" applyFill="1" applyBorder="1" applyAlignment="1">
      <alignment horizontal="right" vertical="center"/>
    </xf>
    <xf numFmtId="0" fontId="7" fillId="7" borderId="26" xfId="0" applyFont="1" applyFill="1" applyBorder="1" applyAlignment="1">
      <alignment horizontal="right" vertical="center"/>
    </xf>
    <xf numFmtId="0" fontId="7" fillId="0" borderId="42" xfId="0" applyFont="1" applyBorder="1" applyAlignment="1">
      <alignment horizontal="right" vertical="center"/>
    </xf>
    <xf numFmtId="0" fontId="7" fillId="8" borderId="42" xfId="0" applyFont="1" applyFill="1" applyBorder="1" applyAlignment="1">
      <alignment horizontal="right" vertical="center"/>
    </xf>
    <xf numFmtId="0" fontId="7" fillId="0" borderId="44" xfId="0" applyFont="1" applyBorder="1" applyAlignment="1">
      <alignment horizontal="right" vertical="center"/>
    </xf>
    <xf numFmtId="0" fontId="7" fillId="7" borderId="44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7" fillId="5" borderId="46" xfId="0" applyFont="1" applyFill="1" applyBorder="1" applyAlignment="1">
      <alignment horizontal="right" vertical="center"/>
    </xf>
    <xf numFmtId="0" fontId="14" fillId="0" borderId="31" xfId="0" applyFont="1" applyBorder="1" applyAlignment="1">
      <alignment horizontal="right" vertical="center"/>
    </xf>
    <xf numFmtId="0" fontId="14" fillId="0" borderId="32" xfId="0" applyFont="1" applyBorder="1" applyAlignment="1">
      <alignment horizontal="right" vertical="center"/>
    </xf>
    <xf numFmtId="0" fontId="15" fillId="0" borderId="32" xfId="0" applyFont="1" applyBorder="1" applyAlignment="1">
      <alignment horizontal="right" vertical="center"/>
    </xf>
    <xf numFmtId="0" fontId="7" fillId="5" borderId="47" xfId="0" applyFont="1" applyFill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11" fontId="15" fillId="0" borderId="23" xfId="0" applyNumberFormat="1" applyFont="1" applyBorder="1" applyAlignment="1">
      <alignment horizontal="right" vertical="center"/>
    </xf>
    <xf numFmtId="0" fontId="15" fillId="0" borderId="24" xfId="0" applyFont="1" applyBorder="1" applyAlignment="1">
      <alignment horizontal="right"/>
    </xf>
    <xf numFmtId="0" fontId="7" fillId="3" borderId="30" xfId="0" applyFont="1" applyFill="1" applyBorder="1" applyAlignment="1">
      <alignment horizontal="center" vertical="center"/>
    </xf>
    <xf numFmtId="0" fontId="30" fillId="0" borderId="25" xfId="0" applyFont="1" applyBorder="1" applyAlignment="1">
      <alignment horizontal="right"/>
    </xf>
    <xf numFmtId="0" fontId="30" fillId="0" borderId="26" xfId="0" applyFont="1" applyBorder="1" applyAlignment="1">
      <alignment horizontal="right"/>
    </xf>
    <xf numFmtId="0" fontId="15" fillId="0" borderId="24" xfId="0" applyFont="1" applyBorder="1" applyAlignment="1">
      <alignment horizontal="right" vertical="center"/>
    </xf>
    <xf numFmtId="0" fontId="7" fillId="0" borderId="38" xfId="0" applyFont="1" applyBorder="1"/>
    <xf numFmtId="0" fontId="7" fillId="0" borderId="40" xfId="0" applyFont="1" applyBorder="1"/>
    <xf numFmtId="0" fontId="7" fillId="0" borderId="43" xfId="0" applyFont="1" applyBorder="1"/>
  </cellXfs>
  <cellStyles count="2">
    <cellStyle name="Normal" xfId="0" builtinId="0"/>
    <cellStyle name="Normal 2" xfId="1" xr:uid="{87F7A9EC-4CF1-4E4D-B126-8402D01036FC}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CCECFF"/>
      <color rgb="FFCC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1E79B-5E0B-4BB5-88EE-0B671AFBBEBD}">
  <sheetPr>
    <tabColor rgb="FFFF0000"/>
  </sheetPr>
  <dimension ref="A1:AU304"/>
  <sheetViews>
    <sheetView tabSelected="1" workbookViewId="0"/>
  </sheetViews>
  <sheetFormatPr defaultRowHeight="12.75" x14ac:dyDescent="0.2"/>
  <cols>
    <col min="1" max="1" width="5" style="4" customWidth="1"/>
    <col min="2" max="2" width="6.7109375" style="4" customWidth="1"/>
    <col min="3" max="3" width="4.140625" style="4" customWidth="1"/>
    <col min="4" max="5" width="4.85546875" style="4" customWidth="1"/>
    <col min="6" max="6" width="6.7109375" style="4" customWidth="1"/>
    <col min="7" max="7" width="7.140625" style="4" customWidth="1"/>
    <col min="8" max="9" width="3.7109375" style="4" customWidth="1"/>
    <col min="10" max="26" width="6.85546875" style="4" customWidth="1"/>
    <col min="27" max="27" width="9.85546875" style="4" customWidth="1"/>
    <col min="28" max="28" width="3.7109375" style="4" customWidth="1"/>
    <col min="29" max="36" width="4.5703125" style="4" customWidth="1"/>
    <col min="37" max="37" width="4.7109375" style="4" customWidth="1"/>
    <col min="38" max="45" width="4.5703125" style="4" customWidth="1"/>
    <col min="46" max="47" width="3.7109375" style="4" customWidth="1"/>
    <col min="48" max="16384" width="9.140625" style="4"/>
  </cols>
  <sheetData>
    <row r="1" spans="1:47" ht="12.75" customHeight="1" thickBot="1" x14ac:dyDescent="0.25">
      <c r="A1" s="1"/>
      <c r="B1" s="2"/>
      <c r="C1" s="2"/>
      <c r="D1" s="2"/>
      <c r="E1" s="2"/>
      <c r="F1" s="2"/>
      <c r="G1" s="2"/>
      <c r="H1" s="3"/>
    </row>
    <row r="2" spans="1:47" ht="12.75" customHeight="1" thickBot="1" x14ac:dyDescent="0.3">
      <c r="A2" s="2"/>
      <c r="B2" s="5" t="s">
        <v>0</v>
      </c>
      <c r="C2" s="5"/>
      <c r="D2" s="6"/>
      <c r="E2" s="6"/>
      <c r="F2" s="7"/>
      <c r="G2" s="2"/>
      <c r="H2" s="3"/>
      <c r="I2" s="8"/>
      <c r="J2" s="9"/>
      <c r="K2" s="9"/>
      <c r="L2" s="9"/>
      <c r="M2" s="9"/>
      <c r="N2" s="9"/>
      <c r="O2" s="9"/>
      <c r="P2" s="9"/>
      <c r="Q2" s="9"/>
      <c r="R2" s="10" t="s">
        <v>306</v>
      </c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10" t="s">
        <v>307</v>
      </c>
      <c r="AL2" s="9"/>
      <c r="AM2" s="9"/>
      <c r="AN2" s="9"/>
      <c r="AO2" s="9"/>
      <c r="AP2" s="9"/>
      <c r="AQ2" s="9"/>
      <c r="AR2" s="9"/>
      <c r="AS2" s="9"/>
      <c r="AT2" s="11"/>
      <c r="AU2" s="47"/>
    </row>
    <row r="3" spans="1:47" ht="12.75" customHeight="1" x14ac:dyDescent="0.2">
      <c r="A3" s="2"/>
      <c r="B3" s="2"/>
      <c r="C3" s="2"/>
      <c r="D3" s="2"/>
      <c r="E3" s="2"/>
      <c r="F3" s="2"/>
      <c r="G3" s="12"/>
      <c r="H3" s="13"/>
      <c r="I3" s="14"/>
      <c r="J3" s="15">
        <f>F201</f>
        <v>188</v>
      </c>
      <c r="K3" s="16">
        <f>F99</f>
        <v>86</v>
      </c>
      <c r="L3" s="16">
        <f>F258</f>
        <v>245</v>
      </c>
      <c r="M3" s="16">
        <f>F96</f>
        <v>83</v>
      </c>
      <c r="N3" s="16">
        <f>F242</f>
        <v>229</v>
      </c>
      <c r="O3" s="16">
        <f>F77</f>
        <v>64</v>
      </c>
      <c r="P3" s="16">
        <f>F247</f>
        <v>234</v>
      </c>
      <c r="Q3" s="16">
        <f>F190</f>
        <v>177</v>
      </c>
      <c r="R3" s="16">
        <f>F105</f>
        <v>92</v>
      </c>
      <c r="S3" s="16">
        <f>F84</f>
        <v>71</v>
      </c>
      <c r="T3" s="16">
        <f>F278</f>
        <v>265</v>
      </c>
      <c r="U3" s="16">
        <f>F108</f>
        <v>95</v>
      </c>
      <c r="V3" s="16">
        <f>F240</f>
        <v>227</v>
      </c>
      <c r="W3" s="16">
        <f>F71</f>
        <v>58</v>
      </c>
      <c r="X3" s="16">
        <f>F282</f>
        <v>269</v>
      </c>
      <c r="Y3" s="16">
        <f>F47</f>
        <v>34</v>
      </c>
      <c r="Z3" s="90">
        <f>F61</f>
        <v>48</v>
      </c>
      <c r="AA3" s="49">
        <f>SUMSQ(J3:Z3)</f>
        <v>475745</v>
      </c>
      <c r="AB3" s="17"/>
      <c r="AC3" s="184" t="s">
        <v>77</v>
      </c>
      <c r="AD3" s="185" t="s">
        <v>105</v>
      </c>
      <c r="AE3" s="185" t="s">
        <v>80</v>
      </c>
      <c r="AF3" s="185" t="s">
        <v>232</v>
      </c>
      <c r="AG3" s="185" t="s">
        <v>13</v>
      </c>
      <c r="AH3" s="185" t="s">
        <v>231</v>
      </c>
      <c r="AI3" s="185" t="s">
        <v>300</v>
      </c>
      <c r="AJ3" s="185" t="s">
        <v>297</v>
      </c>
      <c r="AK3" s="186" t="s">
        <v>263</v>
      </c>
      <c r="AL3" s="185" t="s">
        <v>216</v>
      </c>
      <c r="AM3" s="185" t="s">
        <v>256</v>
      </c>
      <c r="AN3" s="185" t="s">
        <v>184</v>
      </c>
      <c r="AO3" s="185" t="s">
        <v>254</v>
      </c>
      <c r="AP3" s="185" t="s">
        <v>71</v>
      </c>
      <c r="AQ3" s="185" t="s">
        <v>66</v>
      </c>
      <c r="AR3" s="185" t="s">
        <v>132</v>
      </c>
      <c r="AS3" s="187" t="s">
        <v>149</v>
      </c>
      <c r="AT3" s="18"/>
      <c r="AU3" s="47"/>
    </row>
    <row r="4" spans="1:47" x14ac:dyDescent="0.2">
      <c r="A4" s="19" t="s">
        <v>18</v>
      </c>
      <c r="B4" s="20">
        <v>1</v>
      </c>
      <c r="C4" s="2"/>
      <c r="D4" s="21" t="s">
        <v>19</v>
      </c>
      <c r="E4" s="2"/>
      <c r="F4" s="22" t="s">
        <v>20</v>
      </c>
      <c r="G4" s="2"/>
      <c r="H4" s="3"/>
      <c r="I4" s="14"/>
      <c r="J4" s="23">
        <f>F234</f>
        <v>221</v>
      </c>
      <c r="K4" s="24">
        <f>F181</f>
        <v>168</v>
      </c>
      <c r="L4" s="24">
        <f>F78</f>
        <v>65</v>
      </c>
      <c r="M4" s="24">
        <f>F79</f>
        <v>66</v>
      </c>
      <c r="N4" s="24">
        <f>F229</f>
        <v>216</v>
      </c>
      <c r="O4" s="24">
        <f>F52</f>
        <v>39</v>
      </c>
      <c r="P4" s="24">
        <f>F204</f>
        <v>191</v>
      </c>
      <c r="Q4" s="24">
        <f>F92</f>
        <v>79</v>
      </c>
      <c r="R4" s="24">
        <f>F70</f>
        <v>57</v>
      </c>
      <c r="S4" s="24">
        <f>F106</f>
        <v>93</v>
      </c>
      <c r="T4" s="24">
        <f>F209</f>
        <v>196</v>
      </c>
      <c r="U4" s="24">
        <f>F56</f>
        <v>43</v>
      </c>
      <c r="V4" s="24">
        <f>F223</f>
        <v>210</v>
      </c>
      <c r="W4" s="24">
        <f>F62</f>
        <v>49</v>
      </c>
      <c r="X4" s="24">
        <f>F289</f>
        <v>276</v>
      </c>
      <c r="Y4" s="24">
        <f>F235</f>
        <v>222</v>
      </c>
      <c r="Z4" s="87">
        <f>F287</f>
        <v>274</v>
      </c>
      <c r="AA4" s="50">
        <f t="shared" ref="AA4:AA10" si="0">SUMSQ(J4:Z4)</f>
        <v>475745</v>
      </c>
      <c r="AB4" s="17"/>
      <c r="AC4" s="188" t="s">
        <v>159</v>
      </c>
      <c r="AD4" s="189" t="s">
        <v>267</v>
      </c>
      <c r="AE4" s="190" t="s">
        <v>103</v>
      </c>
      <c r="AF4" s="190" t="s">
        <v>276</v>
      </c>
      <c r="AG4" s="190" t="s">
        <v>175</v>
      </c>
      <c r="AH4" s="190" t="s">
        <v>70</v>
      </c>
      <c r="AI4" s="190" t="s">
        <v>11</v>
      </c>
      <c r="AJ4" s="190" t="s">
        <v>119</v>
      </c>
      <c r="AK4" s="191" t="s">
        <v>199</v>
      </c>
      <c r="AL4" s="190" t="s">
        <v>136</v>
      </c>
      <c r="AM4" s="190" t="s">
        <v>298</v>
      </c>
      <c r="AN4" s="190" t="s">
        <v>165</v>
      </c>
      <c r="AO4" s="190" t="s">
        <v>12</v>
      </c>
      <c r="AP4" s="190" t="s">
        <v>37</v>
      </c>
      <c r="AQ4" s="190" t="s">
        <v>49</v>
      </c>
      <c r="AR4" s="192" t="s">
        <v>286</v>
      </c>
      <c r="AS4" s="193" t="s">
        <v>287</v>
      </c>
      <c r="AT4" s="18"/>
      <c r="AU4" s="47"/>
    </row>
    <row r="5" spans="1:47" x14ac:dyDescent="0.2">
      <c r="A5" s="2"/>
      <c r="B5" s="2"/>
      <c r="C5" s="2"/>
      <c r="D5" s="2"/>
      <c r="E5" s="2"/>
      <c r="F5" s="2"/>
      <c r="G5" s="2"/>
      <c r="H5" s="3"/>
      <c r="I5" s="14"/>
      <c r="J5" s="23">
        <f>F298</f>
        <v>285</v>
      </c>
      <c r="K5" s="24">
        <f>F302</f>
        <v>289</v>
      </c>
      <c r="L5" s="24">
        <f>F146</f>
        <v>133</v>
      </c>
      <c r="M5" s="24">
        <f>F118</f>
        <v>105</v>
      </c>
      <c r="N5" s="24">
        <f>F104</f>
        <v>91</v>
      </c>
      <c r="O5" s="24">
        <f>F230</f>
        <v>217</v>
      </c>
      <c r="P5" s="24">
        <f>F277</f>
        <v>264</v>
      </c>
      <c r="Q5" s="24">
        <f>F143</f>
        <v>130</v>
      </c>
      <c r="R5" s="24">
        <f>F41</f>
        <v>28</v>
      </c>
      <c r="S5" s="24">
        <f>F67</f>
        <v>54</v>
      </c>
      <c r="T5" s="24">
        <f>F193</f>
        <v>180</v>
      </c>
      <c r="U5" s="24">
        <f>F139</f>
        <v>126</v>
      </c>
      <c r="V5" s="24">
        <f>F171</f>
        <v>158</v>
      </c>
      <c r="W5" s="24">
        <f>F42</f>
        <v>29</v>
      </c>
      <c r="X5" s="24">
        <f>F113</f>
        <v>100</v>
      </c>
      <c r="Y5" s="24">
        <f>F66</f>
        <v>53</v>
      </c>
      <c r="Z5" s="87">
        <f>F236</f>
        <v>223</v>
      </c>
      <c r="AA5" s="50">
        <f t="shared" si="0"/>
        <v>475745</v>
      </c>
      <c r="AB5" s="17"/>
      <c r="AC5" s="188" t="s">
        <v>130</v>
      </c>
      <c r="AD5" s="190" t="s">
        <v>242</v>
      </c>
      <c r="AE5" s="189" t="s">
        <v>186</v>
      </c>
      <c r="AF5" s="190" t="s">
        <v>106</v>
      </c>
      <c r="AG5" s="190" t="s">
        <v>88</v>
      </c>
      <c r="AH5" s="190" t="s">
        <v>45</v>
      </c>
      <c r="AI5" s="190" t="s">
        <v>81</v>
      </c>
      <c r="AJ5" s="190" t="s">
        <v>265</v>
      </c>
      <c r="AK5" s="191" t="s">
        <v>274</v>
      </c>
      <c r="AL5" s="190" t="s">
        <v>261</v>
      </c>
      <c r="AM5" s="190" t="s">
        <v>221</v>
      </c>
      <c r="AN5" s="190" t="s">
        <v>154</v>
      </c>
      <c r="AO5" s="190" t="s">
        <v>296</v>
      </c>
      <c r="AP5" s="190" t="s">
        <v>148</v>
      </c>
      <c r="AQ5" s="192" t="s">
        <v>168</v>
      </c>
      <c r="AR5" s="190" t="s">
        <v>86</v>
      </c>
      <c r="AS5" s="193" t="s">
        <v>160</v>
      </c>
      <c r="AT5" s="18"/>
      <c r="AU5" s="47"/>
    </row>
    <row r="6" spans="1:47" x14ac:dyDescent="0.2">
      <c r="A6" s="19" t="s">
        <v>55</v>
      </c>
      <c r="B6" s="20">
        <v>1</v>
      </c>
      <c r="C6" s="2"/>
      <c r="D6" s="21" t="s">
        <v>56</v>
      </c>
      <c r="E6" s="2"/>
      <c r="F6" s="21" t="s">
        <v>57</v>
      </c>
      <c r="G6" s="2"/>
      <c r="H6" s="3"/>
      <c r="I6" s="14"/>
      <c r="J6" s="23">
        <f>F270</f>
        <v>257</v>
      </c>
      <c r="K6" s="24">
        <f>F116</f>
        <v>103</v>
      </c>
      <c r="L6" s="24">
        <f>F227</f>
        <v>214</v>
      </c>
      <c r="M6" s="24">
        <f>F147</f>
        <v>134</v>
      </c>
      <c r="N6" s="24">
        <f>F273</f>
        <v>260</v>
      </c>
      <c r="O6" s="24">
        <f>F103</f>
        <v>90</v>
      </c>
      <c r="P6" s="24">
        <f>F142</f>
        <v>129</v>
      </c>
      <c r="Q6" s="24">
        <f>F75</f>
        <v>62</v>
      </c>
      <c r="R6" s="24">
        <f>F91</f>
        <v>78</v>
      </c>
      <c r="S6" s="24">
        <f>F63</f>
        <v>50</v>
      </c>
      <c r="T6" s="24">
        <f>F244</f>
        <v>231</v>
      </c>
      <c r="U6" s="24">
        <f>F129</f>
        <v>116</v>
      </c>
      <c r="V6" s="24">
        <f>F195</f>
        <v>182</v>
      </c>
      <c r="W6" s="24">
        <f>F15</f>
        <v>2</v>
      </c>
      <c r="X6" s="24">
        <f>F265</f>
        <v>252</v>
      </c>
      <c r="Y6" s="24">
        <f>F64</f>
        <v>51</v>
      </c>
      <c r="Z6" s="87">
        <f>F267</f>
        <v>254</v>
      </c>
      <c r="AA6" s="50">
        <f t="shared" si="0"/>
        <v>475745</v>
      </c>
      <c r="AB6" s="17"/>
      <c r="AC6" s="188" t="s">
        <v>48</v>
      </c>
      <c r="AD6" s="190" t="s">
        <v>39</v>
      </c>
      <c r="AE6" s="190" t="s">
        <v>127</v>
      </c>
      <c r="AF6" s="189" t="s">
        <v>58</v>
      </c>
      <c r="AG6" s="190" t="s">
        <v>271</v>
      </c>
      <c r="AH6" s="190" t="s">
        <v>217</v>
      </c>
      <c r="AI6" s="190" t="s">
        <v>90</v>
      </c>
      <c r="AJ6" s="190" t="s">
        <v>166</v>
      </c>
      <c r="AK6" s="191" t="s">
        <v>246</v>
      </c>
      <c r="AL6" s="190" t="s">
        <v>214</v>
      </c>
      <c r="AM6" s="190" t="s">
        <v>64</v>
      </c>
      <c r="AN6" s="190" t="s">
        <v>248</v>
      </c>
      <c r="AO6" s="190" t="s">
        <v>283</v>
      </c>
      <c r="AP6" s="192" t="s">
        <v>218</v>
      </c>
      <c r="AQ6" s="190" t="s">
        <v>112</v>
      </c>
      <c r="AR6" s="190" t="s">
        <v>85</v>
      </c>
      <c r="AS6" s="193" t="s">
        <v>177</v>
      </c>
      <c r="AT6" s="18"/>
      <c r="AU6" s="47"/>
    </row>
    <row r="7" spans="1:47" x14ac:dyDescent="0.2">
      <c r="A7" s="2"/>
      <c r="B7" s="2"/>
      <c r="C7" s="2"/>
      <c r="D7" s="2"/>
      <c r="E7" s="2"/>
      <c r="F7" s="2"/>
      <c r="G7" s="2"/>
      <c r="H7" s="3"/>
      <c r="I7" s="14"/>
      <c r="J7" s="23">
        <f>F185</f>
        <v>172</v>
      </c>
      <c r="K7" s="24">
        <f>F48</f>
        <v>35</v>
      </c>
      <c r="L7" s="24">
        <f>F300</f>
        <v>287</v>
      </c>
      <c r="M7" s="24">
        <f>F161</f>
        <v>148</v>
      </c>
      <c r="N7" s="24">
        <f>F297</f>
        <v>284</v>
      </c>
      <c r="O7" s="24">
        <f>F35</f>
        <v>22</v>
      </c>
      <c r="P7" s="24">
        <f>F257</f>
        <v>244</v>
      </c>
      <c r="Q7" s="24">
        <f>F109</f>
        <v>96</v>
      </c>
      <c r="R7" s="24">
        <f>F134</f>
        <v>121</v>
      </c>
      <c r="S7" s="24">
        <f>F279</f>
        <v>266</v>
      </c>
      <c r="T7" s="24">
        <f>F164</f>
        <v>151</v>
      </c>
      <c r="U7" s="24">
        <f>F73</f>
        <v>60</v>
      </c>
      <c r="V7" s="24">
        <f>F110</f>
        <v>97</v>
      </c>
      <c r="W7" s="24">
        <f>F136</f>
        <v>123</v>
      </c>
      <c r="X7" s="24">
        <f>F68</f>
        <v>55</v>
      </c>
      <c r="Y7" s="24">
        <f>F114</f>
        <v>101</v>
      </c>
      <c r="Z7" s="87">
        <f>F216</f>
        <v>203</v>
      </c>
      <c r="AA7" s="50">
        <f t="shared" si="0"/>
        <v>475745</v>
      </c>
      <c r="AB7" s="17"/>
      <c r="AC7" s="188" t="s">
        <v>10</v>
      </c>
      <c r="AD7" s="190" t="s">
        <v>260</v>
      </c>
      <c r="AE7" s="190" t="s">
        <v>195</v>
      </c>
      <c r="AF7" s="190" t="s">
        <v>91</v>
      </c>
      <c r="AG7" s="189" t="s">
        <v>257</v>
      </c>
      <c r="AH7" s="190" t="s">
        <v>116</v>
      </c>
      <c r="AI7" s="190" t="s">
        <v>209</v>
      </c>
      <c r="AJ7" s="190" t="s">
        <v>73</v>
      </c>
      <c r="AK7" s="191" t="s">
        <v>170</v>
      </c>
      <c r="AL7" s="190" t="s">
        <v>129</v>
      </c>
      <c r="AM7" s="190" t="s">
        <v>8</v>
      </c>
      <c r="AN7" s="190" t="s">
        <v>118</v>
      </c>
      <c r="AO7" s="192" t="s">
        <v>247</v>
      </c>
      <c r="AP7" s="190" t="s">
        <v>235</v>
      </c>
      <c r="AQ7" s="190" t="s">
        <v>134</v>
      </c>
      <c r="AR7" s="190" t="s">
        <v>38</v>
      </c>
      <c r="AS7" s="193" t="s">
        <v>29</v>
      </c>
      <c r="AT7" s="18"/>
      <c r="AU7" s="47"/>
    </row>
    <row r="8" spans="1:47" x14ac:dyDescent="0.2">
      <c r="A8" s="19" t="s">
        <v>92</v>
      </c>
      <c r="B8" s="25">
        <f>SUM(F14:F302)/C12</f>
        <v>2465</v>
      </c>
      <c r="C8" s="2"/>
      <c r="D8" s="2" t="s">
        <v>93</v>
      </c>
      <c r="E8" s="2"/>
      <c r="F8" s="2"/>
      <c r="G8" s="2"/>
      <c r="H8" s="3"/>
      <c r="I8" s="14"/>
      <c r="J8" s="23">
        <f>F162</f>
        <v>149</v>
      </c>
      <c r="K8" s="24">
        <f>F31</f>
        <v>18</v>
      </c>
      <c r="L8" s="24">
        <f>F160</f>
        <v>147</v>
      </c>
      <c r="M8" s="24">
        <f>F28</f>
        <v>15</v>
      </c>
      <c r="N8" s="24">
        <f>F191</f>
        <v>178</v>
      </c>
      <c r="O8" s="24">
        <f>F144</f>
        <v>131</v>
      </c>
      <c r="P8" s="24">
        <f>F189</f>
        <v>176</v>
      </c>
      <c r="Q8" s="24">
        <f>F150</f>
        <v>137</v>
      </c>
      <c r="R8" s="24">
        <f>F124</f>
        <v>111</v>
      </c>
      <c r="S8" s="24">
        <f>F44</f>
        <v>31</v>
      </c>
      <c r="T8" s="24">
        <f>F293</f>
        <v>280</v>
      </c>
      <c r="U8" s="24">
        <f>F290</f>
        <v>277</v>
      </c>
      <c r="V8" s="24">
        <f>F291</f>
        <v>278</v>
      </c>
      <c r="W8" s="24">
        <f>F88</f>
        <v>75</v>
      </c>
      <c r="X8" s="24">
        <f>F197</f>
        <v>184</v>
      </c>
      <c r="Y8" s="24">
        <f>F85</f>
        <v>72</v>
      </c>
      <c r="Z8" s="87">
        <f>F219</f>
        <v>206</v>
      </c>
      <c r="AA8" s="50">
        <f t="shared" si="0"/>
        <v>475745</v>
      </c>
      <c r="AB8" s="17"/>
      <c r="AC8" s="188" t="s">
        <v>266</v>
      </c>
      <c r="AD8" s="190" t="s">
        <v>1</v>
      </c>
      <c r="AE8" s="190" t="s">
        <v>203</v>
      </c>
      <c r="AF8" s="190" t="s">
        <v>131</v>
      </c>
      <c r="AG8" s="190" t="s">
        <v>173</v>
      </c>
      <c r="AH8" s="189" t="s">
        <v>138</v>
      </c>
      <c r="AI8" s="190" t="s">
        <v>125</v>
      </c>
      <c r="AJ8" s="190" t="s">
        <v>250</v>
      </c>
      <c r="AK8" s="191" t="s">
        <v>264</v>
      </c>
      <c r="AL8" s="190" t="s">
        <v>213</v>
      </c>
      <c r="AM8" s="190" t="s">
        <v>163</v>
      </c>
      <c r="AN8" s="192" t="s">
        <v>227</v>
      </c>
      <c r="AO8" s="190" t="s">
        <v>99</v>
      </c>
      <c r="AP8" s="190" t="s">
        <v>4</v>
      </c>
      <c r="AQ8" s="190" t="s">
        <v>28</v>
      </c>
      <c r="AR8" s="190" t="s">
        <v>87</v>
      </c>
      <c r="AS8" s="193" t="s">
        <v>207</v>
      </c>
      <c r="AT8" s="18"/>
      <c r="AU8" s="47"/>
    </row>
    <row r="9" spans="1:47" x14ac:dyDescent="0.2">
      <c r="A9" s="2"/>
      <c r="B9" s="2"/>
      <c r="C9" s="2"/>
      <c r="D9" s="2"/>
      <c r="E9" s="2"/>
      <c r="F9" s="2"/>
      <c r="G9" s="2"/>
      <c r="H9" s="3"/>
      <c r="I9" s="14"/>
      <c r="J9" s="23">
        <f>F148</f>
        <v>135</v>
      </c>
      <c r="K9" s="24">
        <f>F163</f>
        <v>150</v>
      </c>
      <c r="L9" s="24">
        <f>F188</f>
        <v>175</v>
      </c>
      <c r="M9" s="24">
        <f>F205</f>
        <v>192</v>
      </c>
      <c r="N9" s="24">
        <f>F36</f>
        <v>23</v>
      </c>
      <c r="O9" s="24">
        <f>F159</f>
        <v>146</v>
      </c>
      <c r="P9" s="24">
        <f>F296</f>
        <v>283</v>
      </c>
      <c r="Q9" s="24">
        <f>F54</f>
        <v>41</v>
      </c>
      <c r="R9" s="24">
        <f>F259</f>
        <v>246</v>
      </c>
      <c r="S9" s="24">
        <f>F17</f>
        <v>4</v>
      </c>
      <c r="T9" s="24">
        <f>F140</f>
        <v>127</v>
      </c>
      <c r="U9" s="24">
        <f>F196</f>
        <v>183</v>
      </c>
      <c r="V9" s="24">
        <f>F55</f>
        <v>42</v>
      </c>
      <c r="W9" s="24">
        <f>F266</f>
        <v>253</v>
      </c>
      <c r="X9" s="24">
        <f>F221</f>
        <v>208</v>
      </c>
      <c r="Y9" s="24">
        <f>F218</f>
        <v>205</v>
      </c>
      <c r="Z9" s="87">
        <f>F65</f>
        <v>52</v>
      </c>
      <c r="AA9" s="50">
        <f t="shared" si="0"/>
        <v>475745</v>
      </c>
      <c r="AB9" s="17"/>
      <c r="AC9" s="188" t="s">
        <v>249</v>
      </c>
      <c r="AD9" s="190" t="s">
        <v>139</v>
      </c>
      <c r="AE9" s="190" t="s">
        <v>236</v>
      </c>
      <c r="AF9" s="190" t="s">
        <v>190</v>
      </c>
      <c r="AG9" s="190" t="s">
        <v>288</v>
      </c>
      <c r="AH9" s="190" t="s">
        <v>26</v>
      </c>
      <c r="AI9" s="189" t="s">
        <v>82</v>
      </c>
      <c r="AJ9" s="190" t="s">
        <v>117</v>
      </c>
      <c r="AK9" s="191" t="s">
        <v>255</v>
      </c>
      <c r="AL9" s="190" t="s">
        <v>252</v>
      </c>
      <c r="AM9" s="192" t="s">
        <v>25</v>
      </c>
      <c r="AN9" s="190" t="s">
        <v>157</v>
      </c>
      <c r="AO9" s="190" t="s">
        <v>289</v>
      </c>
      <c r="AP9" s="190" t="s">
        <v>301</v>
      </c>
      <c r="AQ9" s="190" t="s">
        <v>253</v>
      </c>
      <c r="AR9" s="190" t="s">
        <v>30</v>
      </c>
      <c r="AS9" s="193" t="s">
        <v>215</v>
      </c>
      <c r="AT9" s="18"/>
      <c r="AU9" s="47"/>
    </row>
    <row r="10" spans="1:47" x14ac:dyDescent="0.2">
      <c r="A10" s="19" t="s">
        <v>92</v>
      </c>
      <c r="B10" s="25">
        <f>0.5*C12*(2*B4+B6*(C12^2-1))</f>
        <v>2465</v>
      </c>
      <c r="C10" s="2"/>
      <c r="D10" s="21" t="s">
        <v>128</v>
      </c>
      <c r="E10" s="21"/>
      <c r="F10" s="2"/>
      <c r="G10" s="2"/>
      <c r="H10" s="3"/>
      <c r="I10" s="14"/>
      <c r="J10" s="23">
        <f>F117</f>
        <v>104</v>
      </c>
      <c r="K10" s="24">
        <f>F30</f>
        <v>17</v>
      </c>
      <c r="L10" s="24">
        <f>F271</f>
        <v>258</v>
      </c>
      <c r="M10" s="24">
        <f>F101</f>
        <v>88</v>
      </c>
      <c r="N10" s="24">
        <f>F151</f>
        <v>138</v>
      </c>
      <c r="O10" s="24">
        <f>F295</f>
        <v>282</v>
      </c>
      <c r="P10" s="24">
        <f>F233</f>
        <v>220</v>
      </c>
      <c r="Q10" s="24">
        <f>F24</f>
        <v>11</v>
      </c>
      <c r="R10" s="24">
        <f>F22</f>
        <v>9</v>
      </c>
      <c r="S10" s="24">
        <f>F194</f>
        <v>181</v>
      </c>
      <c r="T10" s="24">
        <f>F226</f>
        <v>213</v>
      </c>
      <c r="U10" s="24">
        <f>F222</f>
        <v>209</v>
      </c>
      <c r="V10" s="24">
        <f>F263</f>
        <v>250</v>
      </c>
      <c r="W10" s="24">
        <f>F130</f>
        <v>117</v>
      </c>
      <c r="X10" s="24">
        <f>F137</f>
        <v>124</v>
      </c>
      <c r="Y10" s="24">
        <f>F132</f>
        <v>119</v>
      </c>
      <c r="Z10" s="87">
        <f>F138</f>
        <v>125</v>
      </c>
      <c r="AA10" s="50">
        <f t="shared" si="0"/>
        <v>475745</v>
      </c>
      <c r="AB10" s="17"/>
      <c r="AC10" s="188" t="s">
        <v>234</v>
      </c>
      <c r="AD10" s="190" t="s">
        <v>196</v>
      </c>
      <c r="AE10" s="190" t="s">
        <v>226</v>
      </c>
      <c r="AF10" s="190" t="s">
        <v>152</v>
      </c>
      <c r="AG10" s="190" t="s">
        <v>123</v>
      </c>
      <c r="AH10" s="190" t="s">
        <v>211</v>
      </c>
      <c r="AI10" s="190" t="s">
        <v>285</v>
      </c>
      <c r="AJ10" s="189" t="s">
        <v>35</v>
      </c>
      <c r="AK10" s="191" t="s">
        <v>273</v>
      </c>
      <c r="AL10" s="192" t="s">
        <v>110</v>
      </c>
      <c r="AM10" s="190" t="s">
        <v>238</v>
      </c>
      <c r="AN10" s="190" t="s">
        <v>143</v>
      </c>
      <c r="AO10" s="190" t="s">
        <v>65</v>
      </c>
      <c r="AP10" s="190" t="s">
        <v>121</v>
      </c>
      <c r="AQ10" s="190" t="s">
        <v>107</v>
      </c>
      <c r="AR10" s="190" t="s">
        <v>169</v>
      </c>
      <c r="AS10" s="193" t="s">
        <v>280</v>
      </c>
      <c r="AT10" s="18"/>
      <c r="AU10" s="47"/>
    </row>
    <row r="11" spans="1:47" ht="12.75" customHeight="1" x14ac:dyDescent="0.2">
      <c r="A11" s="2"/>
      <c r="B11" s="2"/>
      <c r="C11" s="2"/>
      <c r="D11" s="26" t="s">
        <v>146</v>
      </c>
      <c r="E11" s="2"/>
      <c r="F11" s="2"/>
      <c r="G11" s="2"/>
      <c r="H11" s="3"/>
      <c r="I11" s="14"/>
      <c r="J11" s="23">
        <f>F32</f>
        <v>19</v>
      </c>
      <c r="K11" s="24">
        <f>F149</f>
        <v>136</v>
      </c>
      <c r="L11" s="24">
        <f>F102</f>
        <v>89</v>
      </c>
      <c r="M11" s="24">
        <f>F33</f>
        <v>20</v>
      </c>
      <c r="N11" s="24">
        <f>F183</f>
        <v>170</v>
      </c>
      <c r="O11" s="24">
        <f>F276</f>
        <v>263</v>
      </c>
      <c r="P11" s="24">
        <f>F60</f>
        <v>47</v>
      </c>
      <c r="Q11" s="24">
        <f>F175</f>
        <v>162</v>
      </c>
      <c r="R11" s="24">
        <f>F158</f>
        <v>145</v>
      </c>
      <c r="S11" s="24">
        <f>F141</f>
        <v>128</v>
      </c>
      <c r="T11" s="24">
        <f>F256</f>
        <v>243</v>
      </c>
      <c r="U11" s="24">
        <f>F40</f>
        <v>27</v>
      </c>
      <c r="V11" s="24">
        <f>F133</f>
        <v>120</v>
      </c>
      <c r="W11" s="24">
        <f>F283</f>
        <v>270</v>
      </c>
      <c r="X11" s="24">
        <f>F214</f>
        <v>201</v>
      </c>
      <c r="Y11" s="24">
        <f>F167</f>
        <v>154</v>
      </c>
      <c r="Z11" s="87">
        <f>F284</f>
        <v>271</v>
      </c>
      <c r="AA11" s="86">
        <f>J11^3+K11^3+L11^3+M11^3+N11^3+O11^3+P11^3+Q11^3+R11^3+S11^3+T11^3+U11^3+V11^3+W11^3+X11^3+Y11^3+Z11^3</f>
        <v>103295825</v>
      </c>
      <c r="AB11" s="17"/>
      <c r="AC11" s="194" t="s">
        <v>197</v>
      </c>
      <c r="AD11" s="195" t="s">
        <v>122</v>
      </c>
      <c r="AE11" s="195" t="s">
        <v>23</v>
      </c>
      <c r="AF11" s="195" t="s">
        <v>69</v>
      </c>
      <c r="AG11" s="195" t="s">
        <v>9</v>
      </c>
      <c r="AH11" s="195" t="s">
        <v>210</v>
      </c>
      <c r="AI11" s="195" t="s">
        <v>275</v>
      </c>
      <c r="AJ11" s="195" t="s">
        <v>109</v>
      </c>
      <c r="AK11" s="189" t="s">
        <v>155</v>
      </c>
      <c r="AL11" s="195" t="s">
        <v>202</v>
      </c>
      <c r="AM11" s="195" t="s">
        <v>32</v>
      </c>
      <c r="AN11" s="195" t="s">
        <v>101</v>
      </c>
      <c r="AO11" s="195" t="s">
        <v>294</v>
      </c>
      <c r="AP11" s="195" t="s">
        <v>241</v>
      </c>
      <c r="AQ11" s="195" t="s">
        <v>284</v>
      </c>
      <c r="AR11" s="195" t="s">
        <v>188</v>
      </c>
      <c r="AS11" s="196" t="s">
        <v>113</v>
      </c>
      <c r="AT11" s="18"/>
      <c r="AU11" s="47"/>
    </row>
    <row r="12" spans="1:47" x14ac:dyDescent="0.2">
      <c r="A12" s="27"/>
      <c r="B12" s="28" t="s">
        <v>164</v>
      </c>
      <c r="C12" s="29">
        <v>17</v>
      </c>
      <c r="D12" s="2"/>
      <c r="E12" s="2"/>
      <c r="F12" s="2"/>
      <c r="G12" s="2"/>
      <c r="H12" s="3"/>
      <c r="I12" s="14"/>
      <c r="J12" s="23">
        <f>F178</f>
        <v>165</v>
      </c>
      <c r="K12" s="24">
        <f>F184</f>
        <v>171</v>
      </c>
      <c r="L12" s="24">
        <f>F179</f>
        <v>166</v>
      </c>
      <c r="M12" s="24">
        <f>F186</f>
        <v>173</v>
      </c>
      <c r="N12" s="24">
        <f>F53</f>
        <v>40</v>
      </c>
      <c r="O12" s="24">
        <f>F94</f>
        <v>81</v>
      </c>
      <c r="P12" s="24">
        <f>F90</f>
        <v>77</v>
      </c>
      <c r="Q12" s="24">
        <f>F122</f>
        <v>109</v>
      </c>
      <c r="R12" s="24">
        <f>F294</f>
        <v>281</v>
      </c>
      <c r="S12" s="24">
        <f>F292</f>
        <v>279</v>
      </c>
      <c r="T12" s="24">
        <f>F83</f>
        <v>70</v>
      </c>
      <c r="U12" s="24">
        <f>F21</f>
        <v>8</v>
      </c>
      <c r="V12" s="24">
        <f>F165</f>
        <v>152</v>
      </c>
      <c r="W12" s="24">
        <f>F215</f>
        <v>202</v>
      </c>
      <c r="X12" s="24">
        <f>F45</f>
        <v>32</v>
      </c>
      <c r="Y12" s="24">
        <f>F286</f>
        <v>273</v>
      </c>
      <c r="Z12" s="87">
        <f>F199</f>
        <v>186</v>
      </c>
      <c r="AA12" s="50">
        <f>SUMSQ(J12:Z12)</f>
        <v>475745</v>
      </c>
      <c r="AB12" s="17"/>
      <c r="AC12" s="188" t="s">
        <v>27</v>
      </c>
      <c r="AD12" s="190" t="s">
        <v>141</v>
      </c>
      <c r="AE12" s="190" t="s">
        <v>204</v>
      </c>
      <c r="AF12" s="190" t="s">
        <v>189</v>
      </c>
      <c r="AG12" s="190" t="s">
        <v>244</v>
      </c>
      <c r="AH12" s="190" t="s">
        <v>167</v>
      </c>
      <c r="AI12" s="190" t="s">
        <v>72</v>
      </c>
      <c r="AJ12" s="192" t="s">
        <v>201</v>
      </c>
      <c r="AK12" s="191" t="s">
        <v>34</v>
      </c>
      <c r="AL12" s="189" t="s">
        <v>272</v>
      </c>
      <c r="AM12" s="190" t="s">
        <v>22</v>
      </c>
      <c r="AN12" s="190" t="s">
        <v>100</v>
      </c>
      <c r="AO12" s="190" t="s">
        <v>187</v>
      </c>
      <c r="AP12" s="190" t="s">
        <v>158</v>
      </c>
      <c r="AQ12" s="190" t="s">
        <v>84</v>
      </c>
      <c r="AR12" s="190" t="s">
        <v>114</v>
      </c>
      <c r="AS12" s="193" t="s">
        <v>76</v>
      </c>
      <c r="AT12" s="18"/>
      <c r="AU12" s="47"/>
    </row>
    <row r="13" spans="1:47" ht="13.5" thickBot="1" x14ac:dyDescent="0.25">
      <c r="A13" s="2"/>
      <c r="B13" s="30"/>
      <c r="C13" s="31"/>
      <c r="D13" s="32"/>
      <c r="E13" s="27" t="s">
        <v>182</v>
      </c>
      <c r="F13" s="32"/>
      <c r="G13" s="2"/>
      <c r="H13" s="3"/>
      <c r="I13" s="14"/>
      <c r="J13" s="23">
        <f>F251</f>
        <v>238</v>
      </c>
      <c r="K13" s="24">
        <f>F98</f>
        <v>85</v>
      </c>
      <c r="L13" s="24">
        <f>F95</f>
        <v>82</v>
      </c>
      <c r="M13" s="24">
        <f>F50</f>
        <v>37</v>
      </c>
      <c r="N13" s="24">
        <f>F261</f>
        <v>248</v>
      </c>
      <c r="O13" s="24">
        <f>F120</f>
        <v>107</v>
      </c>
      <c r="P13" s="24">
        <f>F176</f>
        <v>163</v>
      </c>
      <c r="Q13" s="24">
        <f>F299</f>
        <v>286</v>
      </c>
      <c r="R13" s="24">
        <f>F57</f>
        <v>44</v>
      </c>
      <c r="S13" s="24">
        <f>F262</f>
        <v>249</v>
      </c>
      <c r="T13" s="24">
        <f>F20</f>
        <v>7</v>
      </c>
      <c r="U13" s="24">
        <f>F157</f>
        <v>144</v>
      </c>
      <c r="V13" s="24">
        <f>F280</f>
        <v>267</v>
      </c>
      <c r="W13" s="24">
        <f>F111</f>
        <v>98</v>
      </c>
      <c r="X13" s="24">
        <f>F128</f>
        <v>115</v>
      </c>
      <c r="Y13" s="24">
        <f>F153</f>
        <v>140</v>
      </c>
      <c r="Z13" s="87">
        <f>F168</f>
        <v>155</v>
      </c>
      <c r="AA13" s="50">
        <f t="shared" ref="AA13:AA19" si="1">SUMSQ(J13:Z13)</f>
        <v>475745</v>
      </c>
      <c r="AB13" s="17"/>
      <c r="AC13" s="188" t="s">
        <v>96</v>
      </c>
      <c r="AD13" s="190" t="s">
        <v>277</v>
      </c>
      <c r="AE13" s="190" t="s">
        <v>54</v>
      </c>
      <c r="AF13" s="190" t="s">
        <v>2</v>
      </c>
      <c r="AG13" s="190" t="s">
        <v>14</v>
      </c>
      <c r="AH13" s="190" t="s">
        <v>153</v>
      </c>
      <c r="AI13" s="192" t="s">
        <v>282</v>
      </c>
      <c r="AJ13" s="190" t="s">
        <v>16</v>
      </c>
      <c r="AK13" s="191" t="s">
        <v>52</v>
      </c>
      <c r="AL13" s="190" t="s">
        <v>193</v>
      </c>
      <c r="AM13" s="189" t="s">
        <v>228</v>
      </c>
      <c r="AN13" s="190" t="s">
        <v>281</v>
      </c>
      <c r="AO13" s="190" t="s">
        <v>15</v>
      </c>
      <c r="AP13" s="190" t="s">
        <v>120</v>
      </c>
      <c r="AQ13" s="190" t="s">
        <v>74</v>
      </c>
      <c r="AR13" s="190" t="s">
        <v>171</v>
      </c>
      <c r="AS13" s="193" t="s">
        <v>60</v>
      </c>
      <c r="AT13" s="18"/>
      <c r="AU13" s="47"/>
    </row>
    <row r="14" spans="1:47" x14ac:dyDescent="0.2">
      <c r="A14" s="2"/>
      <c r="B14" s="2"/>
      <c r="C14" s="2"/>
      <c r="D14" s="33" t="s">
        <v>68</v>
      </c>
      <c r="E14" s="34" t="s">
        <v>200</v>
      </c>
      <c r="F14" s="35">
        <f>B4+(0*B6)</f>
        <v>1</v>
      </c>
      <c r="G14" s="2"/>
      <c r="H14" s="3"/>
      <c r="I14" s="14"/>
      <c r="J14" s="23">
        <f>F97</f>
        <v>84</v>
      </c>
      <c r="K14" s="24">
        <f>F231</f>
        <v>218</v>
      </c>
      <c r="L14" s="24">
        <f>F119</f>
        <v>106</v>
      </c>
      <c r="M14" s="24">
        <f>F228</f>
        <v>215</v>
      </c>
      <c r="N14" s="24">
        <f>F25</f>
        <v>12</v>
      </c>
      <c r="O14" s="24">
        <f>F26</f>
        <v>13</v>
      </c>
      <c r="P14" s="24">
        <f>F23</f>
        <v>10</v>
      </c>
      <c r="Q14" s="24">
        <f>F272</f>
        <v>259</v>
      </c>
      <c r="R14" s="24">
        <f>F192</f>
        <v>179</v>
      </c>
      <c r="S14" s="24">
        <f>F166</f>
        <v>153</v>
      </c>
      <c r="T14" s="24">
        <f>F127</f>
        <v>114</v>
      </c>
      <c r="U14" s="24">
        <f>F172</f>
        <v>159</v>
      </c>
      <c r="V14" s="24">
        <f>F125</f>
        <v>112</v>
      </c>
      <c r="W14" s="24">
        <f>F288</f>
        <v>275</v>
      </c>
      <c r="X14" s="24">
        <f>F156</f>
        <v>143</v>
      </c>
      <c r="Y14" s="24">
        <f>F285</f>
        <v>272</v>
      </c>
      <c r="Z14" s="87">
        <f>F154</f>
        <v>141</v>
      </c>
      <c r="AA14" s="50">
        <f t="shared" si="1"/>
        <v>475745</v>
      </c>
      <c r="AB14" s="17"/>
      <c r="AC14" s="188" t="s">
        <v>104</v>
      </c>
      <c r="AD14" s="190" t="s">
        <v>223</v>
      </c>
      <c r="AE14" s="190" t="s">
        <v>279</v>
      </c>
      <c r="AF14" s="190" t="s">
        <v>299</v>
      </c>
      <c r="AG14" s="190" t="s">
        <v>212</v>
      </c>
      <c r="AH14" s="192" t="s">
        <v>83</v>
      </c>
      <c r="AI14" s="190" t="s">
        <v>147</v>
      </c>
      <c r="AJ14" s="190" t="s">
        <v>98</v>
      </c>
      <c r="AK14" s="191" t="s">
        <v>43</v>
      </c>
      <c r="AL14" s="190" t="s">
        <v>59</v>
      </c>
      <c r="AM14" s="190" t="s">
        <v>185</v>
      </c>
      <c r="AN14" s="189" t="s">
        <v>172</v>
      </c>
      <c r="AO14" s="190" t="s">
        <v>137</v>
      </c>
      <c r="AP14" s="190" t="s">
        <v>179</v>
      </c>
      <c r="AQ14" s="190" t="s">
        <v>108</v>
      </c>
      <c r="AR14" s="190" t="s">
        <v>302</v>
      </c>
      <c r="AS14" s="193" t="s">
        <v>41</v>
      </c>
      <c r="AT14" s="18"/>
      <c r="AU14" s="47"/>
    </row>
    <row r="15" spans="1:47" x14ac:dyDescent="0.2">
      <c r="A15" s="2"/>
      <c r="B15" s="2"/>
      <c r="C15" s="2"/>
      <c r="D15" s="36" t="s">
        <v>218</v>
      </c>
      <c r="E15" s="37" t="s">
        <v>200</v>
      </c>
      <c r="F15" s="38">
        <f>B4+(1*B6)</f>
        <v>2</v>
      </c>
      <c r="G15" s="2"/>
      <c r="H15" s="3"/>
      <c r="I15" s="14"/>
      <c r="J15" s="23">
        <f>F100</f>
        <v>87</v>
      </c>
      <c r="K15" s="24">
        <f>F202</f>
        <v>189</v>
      </c>
      <c r="L15" s="24">
        <f>F248</f>
        <v>235</v>
      </c>
      <c r="M15" s="24">
        <f>F180</f>
        <v>167</v>
      </c>
      <c r="N15" s="24">
        <f>F206</f>
        <v>193</v>
      </c>
      <c r="O15" s="24">
        <f>F243</f>
        <v>230</v>
      </c>
      <c r="P15" s="24">
        <f>F152</f>
        <v>139</v>
      </c>
      <c r="Q15" s="24">
        <f>F37</f>
        <v>24</v>
      </c>
      <c r="R15" s="24">
        <f>F182</f>
        <v>169</v>
      </c>
      <c r="S15" s="24">
        <f>F207</f>
        <v>194</v>
      </c>
      <c r="T15" s="24">
        <f>F59</f>
        <v>46</v>
      </c>
      <c r="U15" s="24">
        <f>F281</f>
        <v>268</v>
      </c>
      <c r="V15" s="24">
        <f>F19</f>
        <v>6</v>
      </c>
      <c r="W15" s="24">
        <f>F155</f>
        <v>142</v>
      </c>
      <c r="X15" s="24">
        <f>F16</f>
        <v>3</v>
      </c>
      <c r="Y15" s="24">
        <f>F268</f>
        <v>255</v>
      </c>
      <c r="Z15" s="87">
        <f>F131</f>
        <v>118</v>
      </c>
      <c r="AA15" s="50">
        <f t="shared" si="1"/>
        <v>475745</v>
      </c>
      <c r="AB15" s="17"/>
      <c r="AC15" s="188" t="s">
        <v>278</v>
      </c>
      <c r="AD15" s="190" t="s">
        <v>269</v>
      </c>
      <c r="AE15" s="190" t="s">
        <v>176</v>
      </c>
      <c r="AF15" s="190" t="s">
        <v>75</v>
      </c>
      <c r="AG15" s="192" t="s">
        <v>62</v>
      </c>
      <c r="AH15" s="190" t="s">
        <v>192</v>
      </c>
      <c r="AI15" s="190" t="s">
        <v>295</v>
      </c>
      <c r="AJ15" s="190" t="s">
        <v>181</v>
      </c>
      <c r="AK15" s="191" t="s">
        <v>140</v>
      </c>
      <c r="AL15" s="190" t="s">
        <v>237</v>
      </c>
      <c r="AM15" s="190" t="s">
        <v>102</v>
      </c>
      <c r="AN15" s="190" t="s">
        <v>194</v>
      </c>
      <c r="AO15" s="189" t="s">
        <v>50</v>
      </c>
      <c r="AP15" s="190" t="s">
        <v>219</v>
      </c>
      <c r="AQ15" s="190" t="s">
        <v>115</v>
      </c>
      <c r="AR15" s="190" t="s">
        <v>47</v>
      </c>
      <c r="AS15" s="193" t="s">
        <v>293</v>
      </c>
      <c r="AT15" s="18"/>
      <c r="AU15" s="47"/>
    </row>
    <row r="16" spans="1:47" x14ac:dyDescent="0.2">
      <c r="A16" s="2"/>
      <c r="B16" s="2"/>
      <c r="C16" s="2"/>
      <c r="D16" s="36" t="s">
        <v>115</v>
      </c>
      <c r="E16" s="37" t="s">
        <v>200</v>
      </c>
      <c r="F16" s="38">
        <f>B4+(2*B6)</f>
        <v>3</v>
      </c>
      <c r="G16" s="2"/>
      <c r="H16" s="3"/>
      <c r="I16" s="14"/>
      <c r="J16" s="23">
        <f>F49</f>
        <v>36</v>
      </c>
      <c r="K16" s="24">
        <f>F252</f>
        <v>239</v>
      </c>
      <c r="L16" s="24">
        <f>F51</f>
        <v>38</v>
      </c>
      <c r="M16" s="24">
        <f>F301</f>
        <v>288</v>
      </c>
      <c r="N16" s="24">
        <f>F121</f>
        <v>108</v>
      </c>
      <c r="O16" s="24">
        <f>F187</f>
        <v>174</v>
      </c>
      <c r="P16" s="24">
        <f>F72</f>
        <v>59</v>
      </c>
      <c r="Q16" s="24">
        <f>F253</f>
        <v>240</v>
      </c>
      <c r="R16" s="24">
        <f>F225</f>
        <v>212</v>
      </c>
      <c r="S16" s="24">
        <f>F241</f>
        <v>228</v>
      </c>
      <c r="T16" s="24">
        <f>F174</f>
        <v>161</v>
      </c>
      <c r="U16" s="24">
        <f>F213</f>
        <v>200</v>
      </c>
      <c r="V16" s="24">
        <f>F43</f>
        <v>30</v>
      </c>
      <c r="W16" s="24">
        <f>F169</f>
        <v>156</v>
      </c>
      <c r="X16" s="24">
        <f>F89</f>
        <v>76</v>
      </c>
      <c r="Y16" s="24">
        <f>F200</f>
        <v>187</v>
      </c>
      <c r="Z16" s="87">
        <f>F46</f>
        <v>33</v>
      </c>
      <c r="AA16" s="50">
        <f t="shared" si="1"/>
        <v>475745</v>
      </c>
      <c r="AB16" s="17"/>
      <c r="AC16" s="188" t="s">
        <v>133</v>
      </c>
      <c r="AD16" s="190" t="s">
        <v>225</v>
      </c>
      <c r="AE16" s="190" t="s">
        <v>198</v>
      </c>
      <c r="AF16" s="192" t="s">
        <v>67</v>
      </c>
      <c r="AG16" s="190" t="s">
        <v>24</v>
      </c>
      <c r="AH16" s="190" t="s">
        <v>61</v>
      </c>
      <c r="AI16" s="190" t="s">
        <v>245</v>
      </c>
      <c r="AJ16" s="190" t="s">
        <v>97</v>
      </c>
      <c r="AK16" s="191" t="s">
        <v>63</v>
      </c>
      <c r="AL16" s="190" t="s">
        <v>144</v>
      </c>
      <c r="AM16" s="190" t="s">
        <v>220</v>
      </c>
      <c r="AN16" s="190" t="s">
        <v>94</v>
      </c>
      <c r="AO16" s="190" t="s">
        <v>36</v>
      </c>
      <c r="AP16" s="189" t="s">
        <v>251</v>
      </c>
      <c r="AQ16" s="190" t="s">
        <v>183</v>
      </c>
      <c r="AR16" s="190" t="s">
        <v>268</v>
      </c>
      <c r="AS16" s="193" t="s">
        <v>259</v>
      </c>
      <c r="AT16" s="18"/>
      <c r="AU16" s="47"/>
    </row>
    <row r="17" spans="1:47" x14ac:dyDescent="0.2">
      <c r="A17" s="2"/>
      <c r="B17" s="2"/>
      <c r="C17" s="2"/>
      <c r="D17" s="36" t="s">
        <v>252</v>
      </c>
      <c r="E17" s="37" t="s">
        <v>200</v>
      </c>
      <c r="F17" s="39">
        <f>B4+(3*B6)</f>
        <v>4</v>
      </c>
      <c r="G17" s="2"/>
      <c r="H17" s="3"/>
      <c r="I17" s="14"/>
      <c r="J17" s="23">
        <f>F80</f>
        <v>67</v>
      </c>
      <c r="K17" s="24">
        <f>F250</f>
        <v>237</v>
      </c>
      <c r="L17" s="24">
        <f>F203</f>
        <v>190</v>
      </c>
      <c r="M17" s="24">
        <f>F274</f>
        <v>261</v>
      </c>
      <c r="N17" s="24">
        <f>F145</f>
        <v>132</v>
      </c>
      <c r="O17" s="24">
        <f>F177</f>
        <v>164</v>
      </c>
      <c r="P17" s="24">
        <f>F123</f>
        <v>110</v>
      </c>
      <c r="Q17" s="24">
        <f>F249</f>
        <v>236</v>
      </c>
      <c r="R17" s="24">
        <f>F275</f>
        <v>262</v>
      </c>
      <c r="S17" s="24">
        <f>F173</f>
        <v>160</v>
      </c>
      <c r="T17" s="24">
        <f>F39</f>
        <v>26</v>
      </c>
      <c r="U17" s="24">
        <f>F86</f>
        <v>73</v>
      </c>
      <c r="V17" s="24">
        <f>F212</f>
        <v>199</v>
      </c>
      <c r="W17" s="24">
        <f>F198</f>
        <v>185</v>
      </c>
      <c r="X17" s="24">
        <f>F170</f>
        <v>157</v>
      </c>
      <c r="Y17" s="24">
        <f>F14</f>
        <v>1</v>
      </c>
      <c r="Z17" s="87">
        <f>F18</f>
        <v>5</v>
      </c>
      <c r="AA17" s="50">
        <f t="shared" si="1"/>
        <v>475745</v>
      </c>
      <c r="AB17" s="17"/>
      <c r="AC17" s="188" t="s">
        <v>150</v>
      </c>
      <c r="AD17" s="190" t="s">
        <v>224</v>
      </c>
      <c r="AE17" s="192" t="s">
        <v>142</v>
      </c>
      <c r="AF17" s="190" t="s">
        <v>162</v>
      </c>
      <c r="AG17" s="190" t="s">
        <v>7</v>
      </c>
      <c r="AH17" s="190" t="s">
        <v>156</v>
      </c>
      <c r="AI17" s="190" t="s">
        <v>89</v>
      </c>
      <c r="AJ17" s="190" t="s">
        <v>46</v>
      </c>
      <c r="AK17" s="191" t="s">
        <v>33</v>
      </c>
      <c r="AL17" s="190" t="s">
        <v>42</v>
      </c>
      <c r="AM17" s="190" t="s">
        <v>229</v>
      </c>
      <c r="AN17" s="190" t="s">
        <v>262</v>
      </c>
      <c r="AO17" s="190" t="s">
        <v>222</v>
      </c>
      <c r="AP17" s="190" t="s">
        <v>205</v>
      </c>
      <c r="AQ17" s="189" t="s">
        <v>124</v>
      </c>
      <c r="AR17" s="190" t="s">
        <v>68</v>
      </c>
      <c r="AS17" s="193" t="s">
        <v>180</v>
      </c>
      <c r="AT17" s="18"/>
      <c r="AU17" s="47"/>
    </row>
    <row r="18" spans="1:47" x14ac:dyDescent="0.2">
      <c r="A18" s="2"/>
      <c r="B18" s="2"/>
      <c r="C18" s="2"/>
      <c r="D18" s="36" t="s">
        <v>180</v>
      </c>
      <c r="E18" s="37" t="s">
        <v>200</v>
      </c>
      <c r="F18" s="39">
        <f>B4+(4*B6)</f>
        <v>5</v>
      </c>
      <c r="G18" s="2"/>
      <c r="H18" s="3"/>
      <c r="I18" s="14"/>
      <c r="J18" s="23">
        <f>F29</f>
        <v>16</v>
      </c>
      <c r="K18" s="24">
        <f>F81</f>
        <v>68</v>
      </c>
      <c r="L18" s="24">
        <f>F27</f>
        <v>14</v>
      </c>
      <c r="M18" s="24">
        <f>F254</f>
        <v>241</v>
      </c>
      <c r="N18" s="24">
        <f>F93</f>
        <v>80</v>
      </c>
      <c r="O18" s="24">
        <f>F260</f>
        <v>247</v>
      </c>
      <c r="P18" s="24">
        <f>F107</f>
        <v>94</v>
      </c>
      <c r="Q18" s="24">
        <f>F210</f>
        <v>197</v>
      </c>
      <c r="R18" s="24">
        <f>F246</f>
        <v>233</v>
      </c>
      <c r="S18" s="24">
        <f>F224</f>
        <v>211</v>
      </c>
      <c r="T18" s="24">
        <f>F112</f>
        <v>99</v>
      </c>
      <c r="U18" s="24">
        <f>F264</f>
        <v>251</v>
      </c>
      <c r="V18" s="24">
        <f>F87</f>
        <v>74</v>
      </c>
      <c r="W18" s="24">
        <f>F237</f>
        <v>224</v>
      </c>
      <c r="X18" s="24">
        <f>F238</f>
        <v>225</v>
      </c>
      <c r="Y18" s="24">
        <f>F135</f>
        <v>122</v>
      </c>
      <c r="Z18" s="87">
        <f>F82</f>
        <v>69</v>
      </c>
      <c r="AA18" s="50">
        <f t="shared" si="1"/>
        <v>475745</v>
      </c>
      <c r="AB18" s="17"/>
      <c r="AC18" s="188" t="s">
        <v>17</v>
      </c>
      <c r="AD18" s="192" t="s">
        <v>21</v>
      </c>
      <c r="AE18" s="190" t="s">
        <v>258</v>
      </c>
      <c r="AF18" s="190" t="s">
        <v>270</v>
      </c>
      <c r="AG18" s="190" t="s">
        <v>291</v>
      </c>
      <c r="AH18" s="190" t="s">
        <v>145</v>
      </c>
      <c r="AI18" s="190" t="s">
        <v>5</v>
      </c>
      <c r="AJ18" s="190" t="s">
        <v>174</v>
      </c>
      <c r="AK18" s="191" t="s">
        <v>111</v>
      </c>
      <c r="AL18" s="190" t="s">
        <v>191</v>
      </c>
      <c r="AM18" s="190" t="s">
        <v>292</v>
      </c>
      <c r="AN18" s="190" t="s">
        <v>240</v>
      </c>
      <c r="AO18" s="190" t="s">
        <v>135</v>
      </c>
      <c r="AP18" s="190" t="s">
        <v>31</v>
      </c>
      <c r="AQ18" s="190" t="s">
        <v>208</v>
      </c>
      <c r="AR18" s="189" t="s">
        <v>40</v>
      </c>
      <c r="AS18" s="193" t="s">
        <v>151</v>
      </c>
      <c r="AT18" s="18"/>
      <c r="AU18" s="47"/>
    </row>
    <row r="19" spans="1:47" ht="13.5" thickBot="1" x14ac:dyDescent="0.25">
      <c r="A19" s="2"/>
      <c r="B19" s="2"/>
      <c r="C19" s="2"/>
      <c r="D19" s="36" t="s">
        <v>50</v>
      </c>
      <c r="E19" s="37" t="s">
        <v>200</v>
      </c>
      <c r="F19" s="38">
        <f>B4+(5*B6)</f>
        <v>6</v>
      </c>
      <c r="G19" s="2"/>
      <c r="H19" s="3"/>
      <c r="I19" s="14"/>
      <c r="J19" s="91">
        <f>F255</f>
        <v>242</v>
      </c>
      <c r="K19" s="88">
        <f>F269</f>
        <v>256</v>
      </c>
      <c r="L19" s="88">
        <f>F34</f>
        <v>21</v>
      </c>
      <c r="M19" s="88">
        <f>F245</f>
        <v>232</v>
      </c>
      <c r="N19" s="88">
        <f>F76</f>
        <v>63</v>
      </c>
      <c r="O19" s="88">
        <f>F208</f>
        <v>195</v>
      </c>
      <c r="P19" s="88">
        <f>F38</f>
        <v>25</v>
      </c>
      <c r="Q19" s="88">
        <f>F232</f>
        <v>219</v>
      </c>
      <c r="R19" s="88">
        <f>F211</f>
        <v>198</v>
      </c>
      <c r="S19" s="88">
        <f>F126</f>
        <v>113</v>
      </c>
      <c r="T19" s="88">
        <f>F69</f>
        <v>56</v>
      </c>
      <c r="U19" s="88">
        <f>F239</f>
        <v>226</v>
      </c>
      <c r="V19" s="88">
        <f>F74</f>
        <v>61</v>
      </c>
      <c r="W19" s="88">
        <f>F220</f>
        <v>207</v>
      </c>
      <c r="X19" s="88">
        <f>F58</f>
        <v>45</v>
      </c>
      <c r="Y19" s="88">
        <f>F217</f>
        <v>204</v>
      </c>
      <c r="Z19" s="89">
        <f>F115</f>
        <v>102</v>
      </c>
      <c r="AA19" s="50">
        <f t="shared" si="1"/>
        <v>475745</v>
      </c>
      <c r="AB19" s="17"/>
      <c r="AC19" s="197" t="s">
        <v>161</v>
      </c>
      <c r="AD19" s="198" t="s">
        <v>178</v>
      </c>
      <c r="AE19" s="198" t="s">
        <v>243</v>
      </c>
      <c r="AF19" s="198" t="s">
        <v>239</v>
      </c>
      <c r="AG19" s="198" t="s">
        <v>53</v>
      </c>
      <c r="AH19" s="198" t="s">
        <v>126</v>
      </c>
      <c r="AI19" s="198" t="s">
        <v>51</v>
      </c>
      <c r="AJ19" s="198" t="s">
        <v>95</v>
      </c>
      <c r="AK19" s="199" t="s">
        <v>44</v>
      </c>
      <c r="AL19" s="198" t="s">
        <v>6</v>
      </c>
      <c r="AM19" s="198" t="s">
        <v>3</v>
      </c>
      <c r="AN19" s="198" t="s">
        <v>79</v>
      </c>
      <c r="AO19" s="198" t="s">
        <v>290</v>
      </c>
      <c r="AP19" s="198" t="s">
        <v>78</v>
      </c>
      <c r="AQ19" s="198" t="s">
        <v>230</v>
      </c>
      <c r="AR19" s="198" t="s">
        <v>206</v>
      </c>
      <c r="AS19" s="200" t="s">
        <v>233</v>
      </c>
      <c r="AT19" s="18"/>
      <c r="AU19" s="47"/>
    </row>
    <row r="20" spans="1:47" x14ac:dyDescent="0.2">
      <c r="A20" s="2"/>
      <c r="B20" s="2"/>
      <c r="C20" s="2"/>
      <c r="D20" s="36" t="s">
        <v>228</v>
      </c>
      <c r="E20" s="37" t="s">
        <v>200</v>
      </c>
      <c r="F20" s="38">
        <f>B4+(6*B6)</f>
        <v>7</v>
      </c>
      <c r="G20" s="2"/>
      <c r="H20" s="3"/>
      <c r="I20" s="14"/>
      <c r="J20" s="72">
        <f>SUM(J3:J19)</f>
        <v>2465</v>
      </c>
      <c r="K20" s="73">
        <f t="shared" ref="K20:Z20" si="2">SUM(K3:K19)</f>
        <v>2465</v>
      </c>
      <c r="L20" s="73">
        <f t="shared" si="2"/>
        <v>2465</v>
      </c>
      <c r="M20" s="73">
        <f t="shared" si="2"/>
        <v>2465</v>
      </c>
      <c r="N20" s="73">
        <f t="shared" si="2"/>
        <v>2465</v>
      </c>
      <c r="O20" s="73">
        <f t="shared" si="2"/>
        <v>2465</v>
      </c>
      <c r="P20" s="73">
        <f t="shared" si="2"/>
        <v>2465</v>
      </c>
      <c r="Q20" s="73">
        <f t="shared" si="2"/>
        <v>2465</v>
      </c>
      <c r="R20" s="73">
        <f t="shared" si="2"/>
        <v>2465</v>
      </c>
      <c r="S20" s="73">
        <f t="shared" si="2"/>
        <v>2465</v>
      </c>
      <c r="T20" s="73">
        <f t="shared" si="2"/>
        <v>2465</v>
      </c>
      <c r="U20" s="73">
        <f t="shared" si="2"/>
        <v>2465</v>
      </c>
      <c r="V20" s="73">
        <f t="shared" si="2"/>
        <v>2465</v>
      </c>
      <c r="W20" s="73">
        <f t="shared" si="2"/>
        <v>2465</v>
      </c>
      <c r="X20" s="73">
        <f t="shared" si="2"/>
        <v>2465</v>
      </c>
      <c r="Y20" s="73">
        <f t="shared" si="2"/>
        <v>2465</v>
      </c>
      <c r="Z20" s="73">
        <f t="shared" si="2"/>
        <v>2465</v>
      </c>
      <c r="AA20" s="51">
        <f>J3^3+K4^3+L5^3+M6^3+N7^3+O8^3+P9^3+Q10^3+R11^3+S12^3+T13^3+U14^3+V15^3+W16^3+X17^3+Y18^3+Z19^3</f>
        <v>103295825</v>
      </c>
      <c r="AB20" s="17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8"/>
      <c r="AU20" s="47"/>
    </row>
    <row r="21" spans="1:47" ht="13.5" thickBot="1" x14ac:dyDescent="0.25">
      <c r="A21" s="2"/>
      <c r="B21" s="2"/>
      <c r="C21" s="2"/>
      <c r="D21" s="36" t="s">
        <v>100</v>
      </c>
      <c r="E21" s="37" t="s">
        <v>200</v>
      </c>
      <c r="F21" s="39">
        <f>B4+(7*B6)</f>
        <v>8</v>
      </c>
      <c r="G21" s="2"/>
      <c r="H21" s="3"/>
      <c r="I21" s="14"/>
      <c r="J21" s="41">
        <f>SUMSQ(J3:J19)</f>
        <v>475745</v>
      </c>
      <c r="K21" s="42">
        <f t="shared" ref="K21:Q21" si="3">SUMSQ(K3:K19)</f>
        <v>475745</v>
      </c>
      <c r="L21" s="42">
        <f t="shared" si="3"/>
        <v>475745</v>
      </c>
      <c r="M21" s="42">
        <f t="shared" si="3"/>
        <v>475745</v>
      </c>
      <c r="N21" s="42">
        <f t="shared" si="3"/>
        <v>475745</v>
      </c>
      <c r="O21" s="42">
        <f t="shared" si="3"/>
        <v>475745</v>
      </c>
      <c r="P21" s="42">
        <f t="shared" si="3"/>
        <v>475745</v>
      </c>
      <c r="Q21" s="42">
        <f t="shared" si="3"/>
        <v>475745</v>
      </c>
      <c r="R21" s="93">
        <f>R3^3+R4^3+R5^3+R6^3+R7^3+R8^3+R9^3+R10^3+R11^3+R12^3+R13^3+R14^3+R15^3+R16^3+R17^3+R18^3+R19^3</f>
        <v>103295825</v>
      </c>
      <c r="S21" s="42">
        <f>SUMSQ(S3:S19)</f>
        <v>475745</v>
      </c>
      <c r="T21" s="42">
        <f t="shared" ref="T21:Z21" si="4">SUMSQ(T3:T19)</f>
        <v>475745</v>
      </c>
      <c r="U21" s="42">
        <f t="shared" si="4"/>
        <v>475745</v>
      </c>
      <c r="V21" s="42">
        <f t="shared" si="4"/>
        <v>475745</v>
      </c>
      <c r="W21" s="42">
        <f t="shared" si="4"/>
        <v>475745</v>
      </c>
      <c r="X21" s="42">
        <f t="shared" si="4"/>
        <v>475745</v>
      </c>
      <c r="Y21" s="42">
        <f t="shared" si="4"/>
        <v>475745</v>
      </c>
      <c r="Z21" s="42">
        <f t="shared" si="4"/>
        <v>475745</v>
      </c>
      <c r="AA21" s="55">
        <f>Z3^3+Y4^3+X5^3+W6^3+V7^3+U8^3+T9^3+S10^3+R11^3+Q12^3+P13^3+O14^3+N15^3+M16^3+L17^3+K18^3+J19^3</f>
        <v>103295825</v>
      </c>
      <c r="AB21" s="17"/>
      <c r="AC21" s="201" t="s">
        <v>77</v>
      </c>
      <c r="AD21" s="201" t="s">
        <v>267</v>
      </c>
      <c r="AE21" s="201" t="s">
        <v>186</v>
      </c>
      <c r="AF21" s="201" t="s">
        <v>58</v>
      </c>
      <c r="AG21" s="201" t="s">
        <v>257</v>
      </c>
      <c r="AH21" s="201" t="s">
        <v>138</v>
      </c>
      <c r="AI21" s="201" t="s">
        <v>82</v>
      </c>
      <c r="AJ21" s="201" t="s">
        <v>35</v>
      </c>
      <c r="AK21" s="201" t="s">
        <v>155</v>
      </c>
      <c r="AL21" s="201" t="s">
        <v>272</v>
      </c>
      <c r="AM21" s="201" t="s">
        <v>228</v>
      </c>
      <c r="AN21" s="201" t="s">
        <v>172</v>
      </c>
      <c r="AO21" s="201" t="s">
        <v>50</v>
      </c>
      <c r="AP21" s="201" t="s">
        <v>251</v>
      </c>
      <c r="AQ21" s="201" t="s">
        <v>124</v>
      </c>
      <c r="AR21" s="201" t="s">
        <v>40</v>
      </c>
      <c r="AS21" s="201" t="s">
        <v>233</v>
      </c>
      <c r="AT21" s="18"/>
      <c r="AU21" s="47"/>
    </row>
    <row r="22" spans="1:47" ht="13.5" thickBot="1" x14ac:dyDescent="0.25">
      <c r="A22" s="2"/>
      <c r="B22" s="2"/>
      <c r="C22" s="2"/>
      <c r="D22" s="36" t="s">
        <v>273</v>
      </c>
      <c r="E22" s="37" t="s">
        <v>200</v>
      </c>
      <c r="F22" s="39">
        <f>B4+(8*B6)</f>
        <v>9</v>
      </c>
      <c r="G22" s="2"/>
      <c r="H22" s="3"/>
      <c r="I22" s="45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46"/>
      <c r="AC22" s="202" t="s">
        <v>161</v>
      </c>
      <c r="AD22" s="202" t="s">
        <v>21</v>
      </c>
      <c r="AE22" s="202" t="s">
        <v>142</v>
      </c>
      <c r="AF22" s="202" t="s">
        <v>67</v>
      </c>
      <c r="AG22" s="202" t="s">
        <v>62</v>
      </c>
      <c r="AH22" s="202" t="s">
        <v>83</v>
      </c>
      <c r="AI22" s="202" t="s">
        <v>282</v>
      </c>
      <c r="AJ22" s="202" t="s">
        <v>201</v>
      </c>
      <c r="AK22" s="202" t="s">
        <v>155</v>
      </c>
      <c r="AL22" s="202" t="s">
        <v>110</v>
      </c>
      <c r="AM22" s="202" t="s">
        <v>25</v>
      </c>
      <c r="AN22" s="202" t="s">
        <v>227</v>
      </c>
      <c r="AO22" s="202" t="s">
        <v>247</v>
      </c>
      <c r="AP22" s="202" t="s">
        <v>218</v>
      </c>
      <c r="AQ22" s="202" t="s">
        <v>168</v>
      </c>
      <c r="AR22" s="202" t="s">
        <v>286</v>
      </c>
      <c r="AS22" s="202" t="s">
        <v>149</v>
      </c>
      <c r="AT22" s="44"/>
      <c r="AU22" s="47"/>
    </row>
    <row r="23" spans="1:47" ht="13.5" thickBot="1" x14ac:dyDescent="0.25">
      <c r="A23" s="2"/>
      <c r="B23" s="2"/>
      <c r="C23" s="2"/>
      <c r="D23" s="36" t="s">
        <v>147</v>
      </c>
      <c r="E23" s="37" t="s">
        <v>200</v>
      </c>
      <c r="F23" s="38">
        <f>B4+(9*B6)</f>
        <v>10</v>
      </c>
      <c r="G23" s="2"/>
      <c r="H23" s="3"/>
      <c r="I23" s="4" t="s">
        <v>304</v>
      </c>
      <c r="R23" s="67"/>
      <c r="AK23" s="67"/>
      <c r="AU23" s="47"/>
    </row>
    <row r="24" spans="1:47" ht="13.5" thickBot="1" x14ac:dyDescent="0.25">
      <c r="A24" s="2"/>
      <c r="B24" s="2"/>
      <c r="C24" s="2"/>
      <c r="D24" s="36" t="s">
        <v>35</v>
      </c>
      <c r="E24" s="37" t="s">
        <v>200</v>
      </c>
      <c r="F24" s="38">
        <f>B4+(10*B6)</f>
        <v>11</v>
      </c>
      <c r="G24" s="2"/>
      <c r="H24" s="3"/>
      <c r="I24" s="8"/>
      <c r="J24" s="9"/>
      <c r="K24" s="9"/>
      <c r="L24" s="9"/>
      <c r="M24" s="9"/>
      <c r="N24" s="9"/>
      <c r="O24" s="9"/>
      <c r="P24" s="9"/>
      <c r="Q24" s="9"/>
      <c r="R24" s="10" t="s">
        <v>308</v>
      </c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0" t="s">
        <v>309</v>
      </c>
      <c r="AL24" s="9"/>
      <c r="AM24" s="9"/>
      <c r="AN24" s="9"/>
      <c r="AO24" s="9"/>
      <c r="AP24" s="9"/>
      <c r="AQ24" s="9"/>
      <c r="AR24" s="9"/>
      <c r="AS24" s="9"/>
      <c r="AT24" s="11"/>
    </row>
    <row r="25" spans="1:47" x14ac:dyDescent="0.2">
      <c r="A25" s="2"/>
      <c r="B25" s="2"/>
      <c r="C25" s="2"/>
      <c r="D25" s="36" t="s">
        <v>212</v>
      </c>
      <c r="E25" s="37" t="s">
        <v>200</v>
      </c>
      <c r="F25" s="39">
        <f>B4+(11*B6)</f>
        <v>12</v>
      </c>
      <c r="G25" s="2"/>
      <c r="H25" s="3"/>
      <c r="I25" s="14"/>
      <c r="J25" s="74">
        <v>11</v>
      </c>
      <c r="K25" s="75">
        <v>130</v>
      </c>
      <c r="L25" s="75">
        <v>286</v>
      </c>
      <c r="M25" s="75">
        <v>79</v>
      </c>
      <c r="N25" s="75">
        <v>62</v>
      </c>
      <c r="O25" s="75">
        <v>177</v>
      </c>
      <c r="P25" s="75">
        <v>137</v>
      </c>
      <c r="Q25" s="75">
        <v>96</v>
      </c>
      <c r="R25" s="75">
        <v>162</v>
      </c>
      <c r="S25" s="75">
        <v>24</v>
      </c>
      <c r="T25" s="75">
        <v>259</v>
      </c>
      <c r="U25" s="75">
        <v>219</v>
      </c>
      <c r="V25" s="75">
        <v>240</v>
      </c>
      <c r="W25" s="75">
        <v>197</v>
      </c>
      <c r="X25" s="75">
        <v>41</v>
      </c>
      <c r="Y25" s="75">
        <v>236</v>
      </c>
      <c r="Z25" s="76">
        <v>109</v>
      </c>
      <c r="AA25" s="49">
        <f>SUMSQ(J25:Z25)</f>
        <v>475745</v>
      </c>
      <c r="AB25" s="17"/>
      <c r="AC25" s="203" t="s">
        <v>35</v>
      </c>
      <c r="AD25" s="152" t="s">
        <v>265</v>
      </c>
      <c r="AE25" s="152" t="s">
        <v>16</v>
      </c>
      <c r="AF25" s="152" t="s">
        <v>119</v>
      </c>
      <c r="AG25" s="152" t="s">
        <v>166</v>
      </c>
      <c r="AH25" s="152" t="s">
        <v>297</v>
      </c>
      <c r="AI25" s="152" t="s">
        <v>250</v>
      </c>
      <c r="AJ25" s="152" t="s">
        <v>73</v>
      </c>
      <c r="AK25" s="204" t="s">
        <v>109</v>
      </c>
      <c r="AL25" s="152" t="s">
        <v>181</v>
      </c>
      <c r="AM25" s="152" t="s">
        <v>98</v>
      </c>
      <c r="AN25" s="152" t="s">
        <v>95</v>
      </c>
      <c r="AO25" s="152" t="s">
        <v>97</v>
      </c>
      <c r="AP25" s="152" t="s">
        <v>174</v>
      </c>
      <c r="AQ25" s="152" t="s">
        <v>117</v>
      </c>
      <c r="AR25" s="152" t="s">
        <v>46</v>
      </c>
      <c r="AS25" s="205" t="s">
        <v>201</v>
      </c>
      <c r="AT25" s="18"/>
    </row>
    <row r="26" spans="1:47" x14ac:dyDescent="0.2">
      <c r="A26" s="2"/>
      <c r="B26" s="2"/>
      <c r="C26" s="2"/>
      <c r="D26" s="36" t="s">
        <v>83</v>
      </c>
      <c r="E26" s="37" t="s">
        <v>200</v>
      </c>
      <c r="F26" s="39">
        <f>B4+(12*B6)</f>
        <v>13</v>
      </c>
      <c r="G26" s="2"/>
      <c r="H26" s="3"/>
      <c r="I26" s="14"/>
      <c r="J26" s="77">
        <v>258</v>
      </c>
      <c r="K26" s="78">
        <v>133</v>
      </c>
      <c r="L26" s="78">
        <v>82</v>
      </c>
      <c r="M26" s="78">
        <v>65</v>
      </c>
      <c r="N26" s="78">
        <v>214</v>
      </c>
      <c r="O26" s="78">
        <v>245</v>
      </c>
      <c r="P26" s="78">
        <v>147</v>
      </c>
      <c r="Q26" s="78">
        <v>287</v>
      </c>
      <c r="R26" s="78">
        <v>89</v>
      </c>
      <c r="S26" s="78">
        <v>235</v>
      </c>
      <c r="T26" s="78">
        <v>106</v>
      </c>
      <c r="U26" s="78">
        <v>21</v>
      </c>
      <c r="V26" s="78">
        <v>38</v>
      </c>
      <c r="W26" s="78">
        <v>14</v>
      </c>
      <c r="X26" s="78">
        <v>175</v>
      </c>
      <c r="Y26" s="78">
        <v>190</v>
      </c>
      <c r="Z26" s="79">
        <v>166</v>
      </c>
      <c r="AA26" s="50">
        <f t="shared" ref="AA26:AA41" si="5">SUMSQ(J26:Z26)</f>
        <v>475745</v>
      </c>
      <c r="AB26" s="17"/>
      <c r="AC26" s="154" t="s">
        <v>226</v>
      </c>
      <c r="AD26" s="159" t="s">
        <v>186</v>
      </c>
      <c r="AE26" s="156" t="s">
        <v>54</v>
      </c>
      <c r="AF26" s="156" t="s">
        <v>103</v>
      </c>
      <c r="AG26" s="156" t="s">
        <v>127</v>
      </c>
      <c r="AH26" s="156" t="s">
        <v>80</v>
      </c>
      <c r="AI26" s="156" t="s">
        <v>203</v>
      </c>
      <c r="AJ26" s="156" t="s">
        <v>195</v>
      </c>
      <c r="AK26" s="155" t="s">
        <v>23</v>
      </c>
      <c r="AL26" s="156" t="s">
        <v>176</v>
      </c>
      <c r="AM26" s="156" t="s">
        <v>279</v>
      </c>
      <c r="AN26" s="156" t="s">
        <v>243</v>
      </c>
      <c r="AO26" s="156" t="s">
        <v>198</v>
      </c>
      <c r="AP26" s="156" t="s">
        <v>258</v>
      </c>
      <c r="AQ26" s="156" t="s">
        <v>236</v>
      </c>
      <c r="AR26" s="163" t="s">
        <v>142</v>
      </c>
      <c r="AS26" s="158" t="s">
        <v>204</v>
      </c>
      <c r="AT26" s="18"/>
    </row>
    <row r="27" spans="1:47" x14ac:dyDescent="0.2">
      <c r="A27" s="2"/>
      <c r="B27" s="2"/>
      <c r="C27" s="2"/>
      <c r="D27" s="36" t="s">
        <v>258</v>
      </c>
      <c r="E27" s="37" t="s">
        <v>200</v>
      </c>
      <c r="F27" s="38">
        <f>B4+(13*B6)</f>
        <v>14</v>
      </c>
      <c r="G27" s="2"/>
      <c r="H27" s="3"/>
      <c r="I27" s="14"/>
      <c r="J27" s="77">
        <v>213</v>
      </c>
      <c r="K27" s="78">
        <v>180</v>
      </c>
      <c r="L27" s="78">
        <v>7</v>
      </c>
      <c r="M27" s="78">
        <v>196</v>
      </c>
      <c r="N27" s="78">
        <v>231</v>
      </c>
      <c r="O27" s="78">
        <v>265</v>
      </c>
      <c r="P27" s="78">
        <v>280</v>
      </c>
      <c r="Q27" s="78">
        <v>151</v>
      </c>
      <c r="R27" s="78">
        <v>243</v>
      </c>
      <c r="S27" s="78">
        <v>46</v>
      </c>
      <c r="T27" s="78">
        <v>114</v>
      </c>
      <c r="U27" s="78">
        <v>56</v>
      </c>
      <c r="V27" s="78">
        <v>161</v>
      </c>
      <c r="W27" s="78">
        <v>99</v>
      </c>
      <c r="X27" s="78">
        <v>127</v>
      </c>
      <c r="Y27" s="78">
        <v>26</v>
      </c>
      <c r="Z27" s="79">
        <v>70</v>
      </c>
      <c r="AA27" s="50">
        <f t="shared" si="5"/>
        <v>475745</v>
      </c>
      <c r="AB27" s="17"/>
      <c r="AC27" s="154" t="s">
        <v>238</v>
      </c>
      <c r="AD27" s="156" t="s">
        <v>221</v>
      </c>
      <c r="AE27" s="159" t="s">
        <v>228</v>
      </c>
      <c r="AF27" s="156" t="s">
        <v>298</v>
      </c>
      <c r="AG27" s="156" t="s">
        <v>64</v>
      </c>
      <c r="AH27" s="156" t="s">
        <v>256</v>
      </c>
      <c r="AI27" s="156" t="s">
        <v>163</v>
      </c>
      <c r="AJ27" s="156" t="s">
        <v>8</v>
      </c>
      <c r="AK27" s="155" t="s">
        <v>32</v>
      </c>
      <c r="AL27" s="156" t="s">
        <v>102</v>
      </c>
      <c r="AM27" s="156" t="s">
        <v>185</v>
      </c>
      <c r="AN27" s="156" t="s">
        <v>3</v>
      </c>
      <c r="AO27" s="156" t="s">
        <v>220</v>
      </c>
      <c r="AP27" s="156" t="s">
        <v>292</v>
      </c>
      <c r="AQ27" s="163" t="s">
        <v>25</v>
      </c>
      <c r="AR27" s="156" t="s">
        <v>229</v>
      </c>
      <c r="AS27" s="158" t="s">
        <v>22</v>
      </c>
      <c r="AT27" s="18"/>
    </row>
    <row r="28" spans="1:47" x14ac:dyDescent="0.2">
      <c r="A28" s="2"/>
      <c r="B28" s="2"/>
      <c r="C28" s="2"/>
      <c r="D28" s="36" t="s">
        <v>131</v>
      </c>
      <c r="E28" s="37" t="s">
        <v>200</v>
      </c>
      <c r="F28" s="38">
        <f>B4+(14*B6)</f>
        <v>15</v>
      </c>
      <c r="G28" s="2"/>
      <c r="H28" s="3"/>
      <c r="I28" s="14"/>
      <c r="J28" s="77">
        <v>17</v>
      </c>
      <c r="K28" s="78">
        <v>289</v>
      </c>
      <c r="L28" s="78">
        <v>85</v>
      </c>
      <c r="M28" s="78">
        <v>168</v>
      </c>
      <c r="N28" s="78">
        <v>103</v>
      </c>
      <c r="O28" s="78">
        <v>86</v>
      </c>
      <c r="P28" s="78">
        <v>18</v>
      </c>
      <c r="Q28" s="78">
        <v>35</v>
      </c>
      <c r="R28" s="78">
        <v>136</v>
      </c>
      <c r="S28" s="78">
        <v>189</v>
      </c>
      <c r="T28" s="78">
        <v>218</v>
      </c>
      <c r="U28" s="78">
        <v>256</v>
      </c>
      <c r="V28" s="78">
        <v>239</v>
      </c>
      <c r="W28" s="78">
        <v>68</v>
      </c>
      <c r="X28" s="78">
        <v>150</v>
      </c>
      <c r="Y28" s="78">
        <v>237</v>
      </c>
      <c r="Z28" s="79">
        <v>171</v>
      </c>
      <c r="AA28" s="50">
        <f t="shared" si="5"/>
        <v>475745</v>
      </c>
      <c r="AB28" s="17"/>
      <c r="AC28" s="154" t="s">
        <v>196</v>
      </c>
      <c r="AD28" s="156" t="s">
        <v>242</v>
      </c>
      <c r="AE28" s="156" t="s">
        <v>277</v>
      </c>
      <c r="AF28" s="159" t="s">
        <v>267</v>
      </c>
      <c r="AG28" s="156" t="s">
        <v>39</v>
      </c>
      <c r="AH28" s="156" t="s">
        <v>105</v>
      </c>
      <c r="AI28" s="156" t="s">
        <v>1</v>
      </c>
      <c r="AJ28" s="156" t="s">
        <v>260</v>
      </c>
      <c r="AK28" s="155" t="s">
        <v>122</v>
      </c>
      <c r="AL28" s="156" t="s">
        <v>269</v>
      </c>
      <c r="AM28" s="156" t="s">
        <v>223</v>
      </c>
      <c r="AN28" s="156" t="s">
        <v>178</v>
      </c>
      <c r="AO28" s="156" t="s">
        <v>225</v>
      </c>
      <c r="AP28" s="163" t="s">
        <v>21</v>
      </c>
      <c r="AQ28" s="156" t="s">
        <v>139</v>
      </c>
      <c r="AR28" s="156" t="s">
        <v>224</v>
      </c>
      <c r="AS28" s="158" t="s">
        <v>141</v>
      </c>
      <c r="AT28" s="18"/>
    </row>
    <row r="29" spans="1:47" x14ac:dyDescent="0.2">
      <c r="A29" s="2"/>
      <c r="B29" s="2"/>
      <c r="C29" s="2"/>
      <c r="D29" s="36" t="s">
        <v>17</v>
      </c>
      <c r="E29" s="37" t="s">
        <v>200</v>
      </c>
      <c r="F29" s="38">
        <f>B4+(15*B6)</f>
        <v>16</v>
      </c>
      <c r="G29" s="2"/>
      <c r="H29" s="3"/>
      <c r="I29" s="14"/>
      <c r="J29" s="77">
        <v>88</v>
      </c>
      <c r="K29" s="78">
        <v>105</v>
      </c>
      <c r="L29" s="78">
        <v>37</v>
      </c>
      <c r="M29" s="78">
        <v>66</v>
      </c>
      <c r="N29" s="78">
        <v>134</v>
      </c>
      <c r="O29" s="78">
        <v>83</v>
      </c>
      <c r="P29" s="78">
        <v>15</v>
      </c>
      <c r="Q29" s="78">
        <v>148</v>
      </c>
      <c r="R29" s="78">
        <v>20</v>
      </c>
      <c r="S29" s="78">
        <v>167</v>
      </c>
      <c r="T29" s="78">
        <v>215</v>
      </c>
      <c r="U29" s="78">
        <v>232</v>
      </c>
      <c r="V29" s="78">
        <v>288</v>
      </c>
      <c r="W29" s="78">
        <v>241</v>
      </c>
      <c r="X29" s="78">
        <v>192</v>
      </c>
      <c r="Y29" s="78">
        <v>261</v>
      </c>
      <c r="Z29" s="79">
        <v>173</v>
      </c>
      <c r="AA29" s="50">
        <f t="shared" si="5"/>
        <v>475745</v>
      </c>
      <c r="AB29" s="17"/>
      <c r="AC29" s="154" t="s">
        <v>152</v>
      </c>
      <c r="AD29" s="156" t="s">
        <v>106</v>
      </c>
      <c r="AE29" s="156" t="s">
        <v>2</v>
      </c>
      <c r="AF29" s="156" t="s">
        <v>276</v>
      </c>
      <c r="AG29" s="159" t="s">
        <v>58</v>
      </c>
      <c r="AH29" s="156" t="s">
        <v>232</v>
      </c>
      <c r="AI29" s="156" t="s">
        <v>131</v>
      </c>
      <c r="AJ29" s="156" t="s">
        <v>91</v>
      </c>
      <c r="AK29" s="155" t="s">
        <v>69</v>
      </c>
      <c r="AL29" s="156" t="s">
        <v>75</v>
      </c>
      <c r="AM29" s="156" t="s">
        <v>299</v>
      </c>
      <c r="AN29" s="156" t="s">
        <v>239</v>
      </c>
      <c r="AO29" s="163" t="s">
        <v>67</v>
      </c>
      <c r="AP29" s="156" t="s">
        <v>270</v>
      </c>
      <c r="AQ29" s="156" t="s">
        <v>190</v>
      </c>
      <c r="AR29" s="156" t="s">
        <v>162</v>
      </c>
      <c r="AS29" s="158" t="s">
        <v>189</v>
      </c>
      <c r="AT29" s="18"/>
    </row>
    <row r="30" spans="1:47" x14ac:dyDescent="0.2">
      <c r="A30" s="2"/>
      <c r="B30" s="2"/>
      <c r="C30" s="2"/>
      <c r="D30" s="36" t="s">
        <v>196</v>
      </c>
      <c r="E30" s="37" t="s">
        <v>200</v>
      </c>
      <c r="F30" s="38">
        <f>B4+(16*B6)</f>
        <v>17</v>
      </c>
      <c r="G30" s="2"/>
      <c r="H30" s="3"/>
      <c r="I30" s="14"/>
      <c r="J30" s="77">
        <v>104</v>
      </c>
      <c r="K30" s="78">
        <v>285</v>
      </c>
      <c r="L30" s="78">
        <v>238</v>
      </c>
      <c r="M30" s="78">
        <v>221</v>
      </c>
      <c r="N30" s="78">
        <v>257</v>
      </c>
      <c r="O30" s="78">
        <v>188</v>
      </c>
      <c r="P30" s="78">
        <v>149</v>
      </c>
      <c r="Q30" s="78">
        <v>172</v>
      </c>
      <c r="R30" s="78">
        <v>19</v>
      </c>
      <c r="S30" s="78">
        <v>87</v>
      </c>
      <c r="T30" s="78">
        <v>84</v>
      </c>
      <c r="U30" s="78">
        <v>242</v>
      </c>
      <c r="V30" s="78">
        <v>36</v>
      </c>
      <c r="W30" s="78">
        <v>16</v>
      </c>
      <c r="X30" s="78">
        <v>135</v>
      </c>
      <c r="Y30" s="78">
        <v>67</v>
      </c>
      <c r="Z30" s="79">
        <v>165</v>
      </c>
      <c r="AA30" s="50">
        <f t="shared" si="5"/>
        <v>475745</v>
      </c>
      <c r="AB30" s="17"/>
      <c r="AC30" s="154" t="s">
        <v>234</v>
      </c>
      <c r="AD30" s="156" t="s">
        <v>130</v>
      </c>
      <c r="AE30" s="156" t="s">
        <v>96</v>
      </c>
      <c r="AF30" s="156" t="s">
        <v>159</v>
      </c>
      <c r="AG30" s="156" t="s">
        <v>48</v>
      </c>
      <c r="AH30" s="159" t="s">
        <v>77</v>
      </c>
      <c r="AI30" s="156" t="s">
        <v>266</v>
      </c>
      <c r="AJ30" s="156" t="s">
        <v>10</v>
      </c>
      <c r="AK30" s="155" t="s">
        <v>197</v>
      </c>
      <c r="AL30" s="156" t="s">
        <v>278</v>
      </c>
      <c r="AM30" s="156" t="s">
        <v>104</v>
      </c>
      <c r="AN30" s="163" t="s">
        <v>161</v>
      </c>
      <c r="AO30" s="156" t="s">
        <v>133</v>
      </c>
      <c r="AP30" s="156" t="s">
        <v>17</v>
      </c>
      <c r="AQ30" s="156" t="s">
        <v>249</v>
      </c>
      <c r="AR30" s="156" t="s">
        <v>150</v>
      </c>
      <c r="AS30" s="158" t="s">
        <v>27</v>
      </c>
      <c r="AT30" s="18"/>
    </row>
    <row r="31" spans="1:47" x14ac:dyDescent="0.2">
      <c r="A31" s="2"/>
      <c r="B31" s="2"/>
      <c r="C31" s="2"/>
      <c r="D31" s="36" t="s">
        <v>1</v>
      </c>
      <c r="E31" s="37" t="s">
        <v>200</v>
      </c>
      <c r="F31" s="38">
        <f>B4+(17*B6)</f>
        <v>18</v>
      </c>
      <c r="G31" s="2"/>
      <c r="H31" s="3"/>
      <c r="I31" s="14"/>
      <c r="J31" s="77">
        <v>282</v>
      </c>
      <c r="K31" s="78">
        <v>217</v>
      </c>
      <c r="L31" s="78">
        <v>107</v>
      </c>
      <c r="M31" s="78">
        <v>39</v>
      </c>
      <c r="N31" s="78">
        <v>90</v>
      </c>
      <c r="O31" s="78">
        <v>64</v>
      </c>
      <c r="P31" s="78">
        <v>131</v>
      </c>
      <c r="Q31" s="78">
        <v>22</v>
      </c>
      <c r="R31" s="78">
        <v>263</v>
      </c>
      <c r="S31" s="78">
        <v>230</v>
      </c>
      <c r="T31" s="78">
        <v>13</v>
      </c>
      <c r="U31" s="78">
        <v>195</v>
      </c>
      <c r="V31" s="78">
        <v>174</v>
      </c>
      <c r="W31" s="78">
        <v>247</v>
      </c>
      <c r="X31" s="78">
        <v>146</v>
      </c>
      <c r="Y31" s="78">
        <v>164</v>
      </c>
      <c r="Z31" s="79">
        <v>81</v>
      </c>
      <c r="AA31" s="50">
        <f t="shared" si="5"/>
        <v>475745</v>
      </c>
      <c r="AB31" s="17"/>
      <c r="AC31" s="154" t="s">
        <v>82</v>
      </c>
      <c r="AD31" s="156" t="s">
        <v>45</v>
      </c>
      <c r="AE31" s="156" t="s">
        <v>153</v>
      </c>
      <c r="AF31" s="156" t="s">
        <v>70</v>
      </c>
      <c r="AG31" s="156" t="s">
        <v>217</v>
      </c>
      <c r="AH31" s="156" t="s">
        <v>231</v>
      </c>
      <c r="AI31" s="159" t="s">
        <v>138</v>
      </c>
      <c r="AJ31" s="156" t="s">
        <v>116</v>
      </c>
      <c r="AK31" s="155" t="s">
        <v>210</v>
      </c>
      <c r="AL31" s="156" t="s">
        <v>192</v>
      </c>
      <c r="AM31" s="163" t="s">
        <v>83</v>
      </c>
      <c r="AN31" s="156" t="s">
        <v>126</v>
      </c>
      <c r="AO31" s="156" t="s">
        <v>61</v>
      </c>
      <c r="AP31" s="156" t="s">
        <v>145</v>
      </c>
      <c r="AQ31" s="156" t="s">
        <v>26</v>
      </c>
      <c r="AR31" s="156" t="s">
        <v>156</v>
      </c>
      <c r="AS31" s="158" t="s">
        <v>167</v>
      </c>
      <c r="AT31" s="18"/>
    </row>
    <row r="32" spans="1:47" x14ac:dyDescent="0.2">
      <c r="A32" s="2"/>
      <c r="B32" s="2"/>
      <c r="C32" s="2"/>
      <c r="D32" s="36" t="s">
        <v>197</v>
      </c>
      <c r="E32" s="37" t="s">
        <v>200</v>
      </c>
      <c r="F32" s="38">
        <f>B4+(18*B6)</f>
        <v>19</v>
      </c>
      <c r="G32" s="2"/>
      <c r="H32" s="3"/>
      <c r="I32" s="14"/>
      <c r="J32" s="77">
        <v>138</v>
      </c>
      <c r="K32" s="78">
        <v>91</v>
      </c>
      <c r="L32" s="78">
        <v>248</v>
      </c>
      <c r="M32" s="78">
        <v>216</v>
      </c>
      <c r="N32" s="78">
        <v>260</v>
      </c>
      <c r="O32" s="78">
        <v>229</v>
      </c>
      <c r="P32" s="78">
        <v>178</v>
      </c>
      <c r="Q32" s="78">
        <v>284</v>
      </c>
      <c r="R32" s="78">
        <v>170</v>
      </c>
      <c r="S32" s="78">
        <v>193</v>
      </c>
      <c r="T32" s="78">
        <v>12</v>
      </c>
      <c r="U32" s="78">
        <v>63</v>
      </c>
      <c r="V32" s="78">
        <v>108</v>
      </c>
      <c r="W32" s="78">
        <v>80</v>
      </c>
      <c r="X32" s="78">
        <v>23</v>
      </c>
      <c r="Y32" s="78">
        <v>132</v>
      </c>
      <c r="Z32" s="79">
        <v>40</v>
      </c>
      <c r="AA32" s="50">
        <f t="shared" si="5"/>
        <v>475745</v>
      </c>
      <c r="AB32" s="17"/>
      <c r="AC32" s="154" t="s">
        <v>123</v>
      </c>
      <c r="AD32" s="156" t="s">
        <v>88</v>
      </c>
      <c r="AE32" s="156" t="s">
        <v>14</v>
      </c>
      <c r="AF32" s="156" t="s">
        <v>175</v>
      </c>
      <c r="AG32" s="156" t="s">
        <v>271</v>
      </c>
      <c r="AH32" s="156" t="s">
        <v>13</v>
      </c>
      <c r="AI32" s="156" t="s">
        <v>173</v>
      </c>
      <c r="AJ32" s="159" t="s">
        <v>257</v>
      </c>
      <c r="AK32" s="155" t="s">
        <v>9</v>
      </c>
      <c r="AL32" s="163" t="s">
        <v>62</v>
      </c>
      <c r="AM32" s="156" t="s">
        <v>212</v>
      </c>
      <c r="AN32" s="156" t="s">
        <v>53</v>
      </c>
      <c r="AO32" s="156" t="s">
        <v>24</v>
      </c>
      <c r="AP32" s="156" t="s">
        <v>291</v>
      </c>
      <c r="AQ32" s="156" t="s">
        <v>288</v>
      </c>
      <c r="AR32" s="156" t="s">
        <v>7</v>
      </c>
      <c r="AS32" s="158" t="s">
        <v>244</v>
      </c>
      <c r="AT32" s="18"/>
    </row>
    <row r="33" spans="1:46" x14ac:dyDescent="0.2">
      <c r="A33" s="2"/>
      <c r="B33" s="2"/>
      <c r="C33" s="2"/>
      <c r="D33" s="36" t="s">
        <v>69</v>
      </c>
      <c r="E33" s="37" t="s">
        <v>200</v>
      </c>
      <c r="F33" s="38">
        <f>B4+(19*B6)</f>
        <v>20</v>
      </c>
      <c r="G33" s="2"/>
      <c r="H33" s="3"/>
      <c r="I33" s="14"/>
      <c r="J33" s="77">
        <v>9</v>
      </c>
      <c r="K33" s="78">
        <v>28</v>
      </c>
      <c r="L33" s="78">
        <v>44</v>
      </c>
      <c r="M33" s="78">
        <v>57</v>
      </c>
      <c r="N33" s="78">
        <v>78</v>
      </c>
      <c r="O33" s="78">
        <v>92</v>
      </c>
      <c r="P33" s="78">
        <v>111</v>
      </c>
      <c r="Q33" s="78">
        <v>121</v>
      </c>
      <c r="R33" s="78">
        <v>145</v>
      </c>
      <c r="S33" s="78">
        <v>169</v>
      </c>
      <c r="T33" s="78">
        <v>179</v>
      </c>
      <c r="U33" s="78">
        <v>198</v>
      </c>
      <c r="V33" s="78">
        <v>212</v>
      </c>
      <c r="W33" s="78">
        <v>233</v>
      </c>
      <c r="X33" s="78">
        <v>246</v>
      </c>
      <c r="Y33" s="78">
        <v>262</v>
      </c>
      <c r="Z33" s="79">
        <v>281</v>
      </c>
      <c r="AA33" s="85">
        <f>J33^3+K33^3+L33^3+M33^3+N33^3+O33^3+P33^3+Q33^3+R33^3+S33^3+T33^3+U33^3+V33^3+W33^3+X33^3+Y33^3+Z33^3</f>
        <v>103295825</v>
      </c>
      <c r="AB33" s="17"/>
      <c r="AC33" s="160" t="s">
        <v>273</v>
      </c>
      <c r="AD33" s="157" t="s">
        <v>274</v>
      </c>
      <c r="AE33" s="157" t="s">
        <v>52</v>
      </c>
      <c r="AF33" s="157" t="s">
        <v>199</v>
      </c>
      <c r="AG33" s="157" t="s">
        <v>246</v>
      </c>
      <c r="AH33" s="157" t="s">
        <v>263</v>
      </c>
      <c r="AI33" s="157" t="s">
        <v>264</v>
      </c>
      <c r="AJ33" s="157" t="s">
        <v>170</v>
      </c>
      <c r="AK33" s="157" t="s">
        <v>155</v>
      </c>
      <c r="AL33" s="157" t="s">
        <v>140</v>
      </c>
      <c r="AM33" s="157" t="s">
        <v>43</v>
      </c>
      <c r="AN33" s="157" t="s">
        <v>44</v>
      </c>
      <c r="AO33" s="157" t="s">
        <v>63</v>
      </c>
      <c r="AP33" s="157" t="s">
        <v>111</v>
      </c>
      <c r="AQ33" s="157" t="s">
        <v>255</v>
      </c>
      <c r="AR33" s="157" t="s">
        <v>33</v>
      </c>
      <c r="AS33" s="161" t="s">
        <v>34</v>
      </c>
      <c r="AT33" s="18"/>
    </row>
    <row r="34" spans="1:46" x14ac:dyDescent="0.2">
      <c r="A34" s="2"/>
      <c r="B34" s="2"/>
      <c r="C34" s="2"/>
      <c r="D34" s="36" t="s">
        <v>243</v>
      </c>
      <c r="E34" s="37" t="s">
        <v>200</v>
      </c>
      <c r="F34" s="38">
        <f>B4+(20*B6)</f>
        <v>21</v>
      </c>
      <c r="G34" s="2"/>
      <c r="H34" s="3"/>
      <c r="I34" s="14"/>
      <c r="J34" s="77">
        <v>250</v>
      </c>
      <c r="K34" s="78">
        <v>158</v>
      </c>
      <c r="L34" s="78">
        <v>267</v>
      </c>
      <c r="M34" s="78">
        <v>210</v>
      </c>
      <c r="N34" s="78">
        <v>182</v>
      </c>
      <c r="O34" s="78">
        <v>227</v>
      </c>
      <c r="P34" s="78">
        <v>278</v>
      </c>
      <c r="Q34" s="78">
        <v>97</v>
      </c>
      <c r="R34" s="78">
        <v>120</v>
      </c>
      <c r="S34" s="78">
        <v>6</v>
      </c>
      <c r="T34" s="78">
        <v>112</v>
      </c>
      <c r="U34" s="78">
        <v>61</v>
      </c>
      <c r="V34" s="78">
        <v>30</v>
      </c>
      <c r="W34" s="78">
        <v>74</v>
      </c>
      <c r="X34" s="78">
        <v>42</v>
      </c>
      <c r="Y34" s="78">
        <v>199</v>
      </c>
      <c r="Z34" s="79">
        <v>152</v>
      </c>
      <c r="AA34" s="50">
        <f t="shared" si="5"/>
        <v>475745</v>
      </c>
      <c r="AB34" s="17"/>
      <c r="AC34" s="154" t="s">
        <v>65</v>
      </c>
      <c r="AD34" s="156" t="s">
        <v>296</v>
      </c>
      <c r="AE34" s="156" t="s">
        <v>15</v>
      </c>
      <c r="AF34" s="156" t="s">
        <v>12</v>
      </c>
      <c r="AG34" s="156" t="s">
        <v>283</v>
      </c>
      <c r="AH34" s="156" t="s">
        <v>254</v>
      </c>
      <c r="AI34" s="156" t="s">
        <v>99</v>
      </c>
      <c r="AJ34" s="163" t="s">
        <v>247</v>
      </c>
      <c r="AK34" s="155" t="s">
        <v>294</v>
      </c>
      <c r="AL34" s="159" t="s">
        <v>50</v>
      </c>
      <c r="AM34" s="156" t="s">
        <v>137</v>
      </c>
      <c r="AN34" s="156" t="s">
        <v>290</v>
      </c>
      <c r="AO34" s="156" t="s">
        <v>36</v>
      </c>
      <c r="AP34" s="156" t="s">
        <v>135</v>
      </c>
      <c r="AQ34" s="156" t="s">
        <v>289</v>
      </c>
      <c r="AR34" s="156" t="s">
        <v>222</v>
      </c>
      <c r="AS34" s="158" t="s">
        <v>187</v>
      </c>
      <c r="AT34" s="18"/>
    </row>
    <row r="35" spans="1:46" x14ac:dyDescent="0.2">
      <c r="A35" s="2"/>
      <c r="B35" s="2"/>
      <c r="C35" s="2"/>
      <c r="D35" s="36" t="s">
        <v>116</v>
      </c>
      <c r="E35" s="37" t="s">
        <v>200</v>
      </c>
      <c r="F35" s="38">
        <f>B4+(21*B6)</f>
        <v>22</v>
      </c>
      <c r="G35" s="2"/>
      <c r="H35" s="3"/>
      <c r="I35" s="14"/>
      <c r="J35" s="77">
        <v>209</v>
      </c>
      <c r="K35" s="78">
        <v>126</v>
      </c>
      <c r="L35" s="78">
        <v>144</v>
      </c>
      <c r="M35" s="78">
        <v>43</v>
      </c>
      <c r="N35" s="78">
        <v>116</v>
      </c>
      <c r="O35" s="78">
        <v>95</v>
      </c>
      <c r="P35" s="78">
        <v>277</v>
      </c>
      <c r="Q35" s="78">
        <v>60</v>
      </c>
      <c r="R35" s="78">
        <v>27</v>
      </c>
      <c r="S35" s="78">
        <v>268</v>
      </c>
      <c r="T35" s="78">
        <v>159</v>
      </c>
      <c r="U35" s="78">
        <v>226</v>
      </c>
      <c r="V35" s="78">
        <v>200</v>
      </c>
      <c r="W35" s="78">
        <v>251</v>
      </c>
      <c r="X35" s="78">
        <v>183</v>
      </c>
      <c r="Y35" s="78">
        <v>73</v>
      </c>
      <c r="Z35" s="79">
        <v>8</v>
      </c>
      <c r="AA35" s="50">
        <f t="shared" si="5"/>
        <v>475745</v>
      </c>
      <c r="AB35" s="17"/>
      <c r="AC35" s="154" t="s">
        <v>143</v>
      </c>
      <c r="AD35" s="156" t="s">
        <v>154</v>
      </c>
      <c r="AE35" s="156" t="s">
        <v>281</v>
      </c>
      <c r="AF35" s="156" t="s">
        <v>165</v>
      </c>
      <c r="AG35" s="156" t="s">
        <v>248</v>
      </c>
      <c r="AH35" s="156" t="s">
        <v>184</v>
      </c>
      <c r="AI35" s="163" t="s">
        <v>227</v>
      </c>
      <c r="AJ35" s="156" t="s">
        <v>118</v>
      </c>
      <c r="AK35" s="155" t="s">
        <v>101</v>
      </c>
      <c r="AL35" s="156" t="s">
        <v>194</v>
      </c>
      <c r="AM35" s="159" t="s">
        <v>172</v>
      </c>
      <c r="AN35" s="156" t="s">
        <v>79</v>
      </c>
      <c r="AO35" s="156" t="s">
        <v>94</v>
      </c>
      <c r="AP35" s="156" t="s">
        <v>240</v>
      </c>
      <c r="AQ35" s="156" t="s">
        <v>157</v>
      </c>
      <c r="AR35" s="156" t="s">
        <v>262</v>
      </c>
      <c r="AS35" s="158" t="s">
        <v>100</v>
      </c>
      <c r="AT35" s="18"/>
    </row>
    <row r="36" spans="1:46" x14ac:dyDescent="0.2">
      <c r="A36" s="2"/>
      <c r="B36" s="2"/>
      <c r="C36" s="2"/>
      <c r="D36" s="36" t="s">
        <v>288</v>
      </c>
      <c r="E36" s="37" t="s">
        <v>200</v>
      </c>
      <c r="F36" s="38">
        <f>B4+(22*B6)</f>
        <v>23</v>
      </c>
      <c r="G36" s="2"/>
      <c r="H36" s="3"/>
      <c r="I36" s="14"/>
      <c r="J36" s="77">
        <v>125</v>
      </c>
      <c r="K36" s="78">
        <v>223</v>
      </c>
      <c r="L36" s="78">
        <v>155</v>
      </c>
      <c r="M36" s="78">
        <v>274</v>
      </c>
      <c r="N36" s="78">
        <v>254</v>
      </c>
      <c r="O36" s="78">
        <v>48</v>
      </c>
      <c r="P36" s="78">
        <v>206</v>
      </c>
      <c r="Q36" s="78">
        <v>203</v>
      </c>
      <c r="R36" s="78">
        <v>271</v>
      </c>
      <c r="S36" s="78">
        <v>118</v>
      </c>
      <c r="T36" s="78">
        <v>141</v>
      </c>
      <c r="U36" s="78">
        <v>102</v>
      </c>
      <c r="V36" s="78">
        <v>33</v>
      </c>
      <c r="W36" s="78">
        <v>69</v>
      </c>
      <c r="X36" s="78">
        <v>52</v>
      </c>
      <c r="Y36" s="78">
        <v>5</v>
      </c>
      <c r="Z36" s="79">
        <v>186</v>
      </c>
      <c r="AA36" s="50">
        <f t="shared" si="5"/>
        <v>475745</v>
      </c>
      <c r="AB36" s="17"/>
      <c r="AC36" s="154" t="s">
        <v>280</v>
      </c>
      <c r="AD36" s="156" t="s">
        <v>160</v>
      </c>
      <c r="AE36" s="156" t="s">
        <v>60</v>
      </c>
      <c r="AF36" s="156" t="s">
        <v>287</v>
      </c>
      <c r="AG36" s="156" t="s">
        <v>177</v>
      </c>
      <c r="AH36" s="163" t="s">
        <v>149</v>
      </c>
      <c r="AI36" s="156" t="s">
        <v>207</v>
      </c>
      <c r="AJ36" s="156" t="s">
        <v>29</v>
      </c>
      <c r="AK36" s="155" t="s">
        <v>113</v>
      </c>
      <c r="AL36" s="156" t="s">
        <v>293</v>
      </c>
      <c r="AM36" s="156" t="s">
        <v>41</v>
      </c>
      <c r="AN36" s="159" t="s">
        <v>233</v>
      </c>
      <c r="AO36" s="156" t="s">
        <v>259</v>
      </c>
      <c r="AP36" s="156" t="s">
        <v>151</v>
      </c>
      <c r="AQ36" s="156" t="s">
        <v>215</v>
      </c>
      <c r="AR36" s="156" t="s">
        <v>180</v>
      </c>
      <c r="AS36" s="158" t="s">
        <v>76</v>
      </c>
      <c r="AT36" s="18"/>
    </row>
    <row r="37" spans="1:46" x14ac:dyDescent="0.2">
      <c r="A37" s="2"/>
      <c r="B37" s="2"/>
      <c r="C37" s="2"/>
      <c r="D37" s="36" t="s">
        <v>181</v>
      </c>
      <c r="E37" s="37" t="s">
        <v>200</v>
      </c>
      <c r="F37" s="38">
        <f>B4+(23*B6)</f>
        <v>24</v>
      </c>
      <c r="G37" s="2"/>
      <c r="H37" s="3"/>
      <c r="I37" s="14"/>
      <c r="J37" s="77">
        <v>117</v>
      </c>
      <c r="K37" s="78">
        <v>29</v>
      </c>
      <c r="L37" s="78">
        <v>98</v>
      </c>
      <c r="M37" s="78">
        <v>49</v>
      </c>
      <c r="N37" s="78">
        <v>2</v>
      </c>
      <c r="O37" s="78">
        <v>58</v>
      </c>
      <c r="P37" s="78">
        <v>75</v>
      </c>
      <c r="Q37" s="78">
        <v>123</v>
      </c>
      <c r="R37" s="78">
        <v>270</v>
      </c>
      <c r="S37" s="78">
        <v>142</v>
      </c>
      <c r="T37" s="78">
        <v>275</v>
      </c>
      <c r="U37" s="78">
        <v>207</v>
      </c>
      <c r="V37" s="78">
        <v>156</v>
      </c>
      <c r="W37" s="78">
        <v>224</v>
      </c>
      <c r="X37" s="78">
        <v>253</v>
      </c>
      <c r="Y37" s="78">
        <v>185</v>
      </c>
      <c r="Z37" s="79">
        <v>202</v>
      </c>
      <c r="AA37" s="50">
        <f t="shared" si="5"/>
        <v>475745</v>
      </c>
      <c r="AB37" s="17"/>
      <c r="AC37" s="154" t="s">
        <v>121</v>
      </c>
      <c r="AD37" s="156" t="s">
        <v>148</v>
      </c>
      <c r="AE37" s="156" t="s">
        <v>120</v>
      </c>
      <c r="AF37" s="156" t="s">
        <v>37</v>
      </c>
      <c r="AG37" s="163" t="s">
        <v>218</v>
      </c>
      <c r="AH37" s="156" t="s">
        <v>71</v>
      </c>
      <c r="AI37" s="156" t="s">
        <v>4</v>
      </c>
      <c r="AJ37" s="156" t="s">
        <v>235</v>
      </c>
      <c r="AK37" s="155" t="s">
        <v>241</v>
      </c>
      <c r="AL37" s="156" t="s">
        <v>219</v>
      </c>
      <c r="AM37" s="156" t="s">
        <v>179</v>
      </c>
      <c r="AN37" s="156" t="s">
        <v>78</v>
      </c>
      <c r="AO37" s="159" t="s">
        <v>251</v>
      </c>
      <c r="AP37" s="156" t="s">
        <v>31</v>
      </c>
      <c r="AQ37" s="156" t="s">
        <v>301</v>
      </c>
      <c r="AR37" s="156" t="s">
        <v>205</v>
      </c>
      <c r="AS37" s="158" t="s">
        <v>158</v>
      </c>
      <c r="AT37" s="18"/>
    </row>
    <row r="38" spans="1:46" x14ac:dyDescent="0.2">
      <c r="A38" s="2"/>
      <c r="B38" s="2"/>
      <c r="C38" s="2"/>
      <c r="D38" s="36" t="s">
        <v>51</v>
      </c>
      <c r="E38" s="37" t="s">
        <v>200</v>
      </c>
      <c r="F38" s="38">
        <f>B4+(24*B6)</f>
        <v>25</v>
      </c>
      <c r="G38" s="2"/>
      <c r="H38" s="3"/>
      <c r="I38" s="14"/>
      <c r="J38" s="77">
        <v>119</v>
      </c>
      <c r="K38" s="78">
        <v>53</v>
      </c>
      <c r="L38" s="78">
        <v>140</v>
      </c>
      <c r="M38" s="78">
        <v>222</v>
      </c>
      <c r="N38" s="78">
        <v>51</v>
      </c>
      <c r="O38" s="78">
        <v>34</v>
      </c>
      <c r="P38" s="78">
        <v>72</v>
      </c>
      <c r="Q38" s="78">
        <v>101</v>
      </c>
      <c r="R38" s="78">
        <v>154</v>
      </c>
      <c r="S38" s="78">
        <v>255</v>
      </c>
      <c r="T38" s="78">
        <v>272</v>
      </c>
      <c r="U38" s="78">
        <v>204</v>
      </c>
      <c r="V38" s="78">
        <v>187</v>
      </c>
      <c r="W38" s="78">
        <v>122</v>
      </c>
      <c r="X38" s="78">
        <v>205</v>
      </c>
      <c r="Y38" s="78">
        <v>1</v>
      </c>
      <c r="Z38" s="79">
        <v>273</v>
      </c>
      <c r="AA38" s="50">
        <f t="shared" si="5"/>
        <v>475745</v>
      </c>
      <c r="AB38" s="17"/>
      <c r="AC38" s="154" t="s">
        <v>169</v>
      </c>
      <c r="AD38" s="156" t="s">
        <v>86</v>
      </c>
      <c r="AE38" s="156" t="s">
        <v>171</v>
      </c>
      <c r="AF38" s="163" t="s">
        <v>286</v>
      </c>
      <c r="AG38" s="156" t="s">
        <v>85</v>
      </c>
      <c r="AH38" s="156" t="s">
        <v>132</v>
      </c>
      <c r="AI38" s="156" t="s">
        <v>87</v>
      </c>
      <c r="AJ38" s="156" t="s">
        <v>38</v>
      </c>
      <c r="AK38" s="155" t="s">
        <v>188</v>
      </c>
      <c r="AL38" s="156" t="s">
        <v>47</v>
      </c>
      <c r="AM38" s="156" t="s">
        <v>302</v>
      </c>
      <c r="AN38" s="156" t="s">
        <v>206</v>
      </c>
      <c r="AO38" s="156" t="s">
        <v>268</v>
      </c>
      <c r="AP38" s="159" t="s">
        <v>40</v>
      </c>
      <c r="AQ38" s="156" t="s">
        <v>30</v>
      </c>
      <c r="AR38" s="156" t="s">
        <v>68</v>
      </c>
      <c r="AS38" s="158" t="s">
        <v>114</v>
      </c>
      <c r="AT38" s="18"/>
    </row>
    <row r="39" spans="1:46" x14ac:dyDescent="0.2">
      <c r="A39" s="2"/>
      <c r="B39" s="2"/>
      <c r="C39" s="2"/>
      <c r="D39" s="36" t="s">
        <v>229</v>
      </c>
      <c r="E39" s="37" t="s">
        <v>200</v>
      </c>
      <c r="F39" s="38">
        <f>B4+(25*B6)</f>
        <v>26</v>
      </c>
      <c r="G39" s="2"/>
      <c r="H39" s="3"/>
      <c r="I39" s="14"/>
      <c r="J39" s="77">
        <v>220</v>
      </c>
      <c r="K39" s="78">
        <v>264</v>
      </c>
      <c r="L39" s="78">
        <v>163</v>
      </c>
      <c r="M39" s="78">
        <v>191</v>
      </c>
      <c r="N39" s="78">
        <v>129</v>
      </c>
      <c r="O39" s="78">
        <v>234</v>
      </c>
      <c r="P39" s="78">
        <v>176</v>
      </c>
      <c r="Q39" s="78">
        <v>244</v>
      </c>
      <c r="R39" s="78">
        <v>47</v>
      </c>
      <c r="S39" s="78">
        <v>139</v>
      </c>
      <c r="T39" s="78">
        <v>10</v>
      </c>
      <c r="U39" s="78">
        <v>25</v>
      </c>
      <c r="V39" s="78">
        <v>59</v>
      </c>
      <c r="W39" s="78">
        <v>94</v>
      </c>
      <c r="X39" s="78">
        <v>283</v>
      </c>
      <c r="Y39" s="78">
        <v>110</v>
      </c>
      <c r="Z39" s="79">
        <v>77</v>
      </c>
      <c r="AA39" s="50">
        <f t="shared" si="5"/>
        <v>475745</v>
      </c>
      <c r="AB39" s="17"/>
      <c r="AC39" s="154" t="s">
        <v>285</v>
      </c>
      <c r="AD39" s="156" t="s">
        <v>48</v>
      </c>
      <c r="AE39" s="163" t="s">
        <v>282</v>
      </c>
      <c r="AF39" s="156" t="s">
        <v>11</v>
      </c>
      <c r="AG39" s="156" t="s">
        <v>90</v>
      </c>
      <c r="AH39" s="156" t="s">
        <v>300</v>
      </c>
      <c r="AI39" s="156" t="s">
        <v>125</v>
      </c>
      <c r="AJ39" s="156" t="s">
        <v>209</v>
      </c>
      <c r="AK39" s="155" t="s">
        <v>275</v>
      </c>
      <c r="AL39" s="156" t="s">
        <v>295</v>
      </c>
      <c r="AM39" s="156" t="s">
        <v>147</v>
      </c>
      <c r="AN39" s="156" t="s">
        <v>51</v>
      </c>
      <c r="AO39" s="156" t="s">
        <v>245</v>
      </c>
      <c r="AP39" s="156" t="s">
        <v>5</v>
      </c>
      <c r="AQ39" s="159" t="s">
        <v>82</v>
      </c>
      <c r="AR39" s="156" t="s">
        <v>89</v>
      </c>
      <c r="AS39" s="158" t="s">
        <v>72</v>
      </c>
      <c r="AT39" s="18"/>
    </row>
    <row r="40" spans="1:46" x14ac:dyDescent="0.2">
      <c r="A40" s="2"/>
      <c r="B40" s="2"/>
      <c r="C40" s="2"/>
      <c r="D40" s="36" t="s">
        <v>101</v>
      </c>
      <c r="E40" s="37" t="s">
        <v>200</v>
      </c>
      <c r="F40" s="38">
        <f>B4+(26*B6)</f>
        <v>27</v>
      </c>
      <c r="G40" s="2"/>
      <c r="H40" s="3"/>
      <c r="I40" s="14"/>
      <c r="J40" s="77">
        <v>124</v>
      </c>
      <c r="K40" s="78">
        <v>100</v>
      </c>
      <c r="L40" s="78">
        <v>115</v>
      </c>
      <c r="M40" s="78">
        <v>276</v>
      </c>
      <c r="N40" s="78">
        <v>252</v>
      </c>
      <c r="O40" s="78">
        <v>269</v>
      </c>
      <c r="P40" s="78">
        <v>184</v>
      </c>
      <c r="Q40" s="78">
        <v>55</v>
      </c>
      <c r="R40" s="78">
        <v>201</v>
      </c>
      <c r="S40" s="78">
        <v>3</v>
      </c>
      <c r="T40" s="78">
        <v>143</v>
      </c>
      <c r="U40" s="78">
        <v>45</v>
      </c>
      <c r="V40" s="78">
        <v>76</v>
      </c>
      <c r="W40" s="78">
        <v>225</v>
      </c>
      <c r="X40" s="78">
        <v>208</v>
      </c>
      <c r="Y40" s="78">
        <v>157</v>
      </c>
      <c r="Z40" s="79">
        <v>32</v>
      </c>
      <c r="AA40" s="50">
        <f t="shared" si="5"/>
        <v>475745</v>
      </c>
      <c r="AB40" s="17"/>
      <c r="AC40" s="154" t="s">
        <v>107</v>
      </c>
      <c r="AD40" s="163" t="s">
        <v>168</v>
      </c>
      <c r="AE40" s="156" t="s">
        <v>74</v>
      </c>
      <c r="AF40" s="156" t="s">
        <v>49</v>
      </c>
      <c r="AG40" s="156" t="s">
        <v>112</v>
      </c>
      <c r="AH40" s="156" t="s">
        <v>66</v>
      </c>
      <c r="AI40" s="156" t="s">
        <v>28</v>
      </c>
      <c r="AJ40" s="156" t="s">
        <v>134</v>
      </c>
      <c r="AK40" s="155" t="s">
        <v>284</v>
      </c>
      <c r="AL40" s="156" t="s">
        <v>115</v>
      </c>
      <c r="AM40" s="156" t="s">
        <v>108</v>
      </c>
      <c r="AN40" s="156" t="s">
        <v>230</v>
      </c>
      <c r="AO40" s="156" t="s">
        <v>183</v>
      </c>
      <c r="AP40" s="156" t="s">
        <v>208</v>
      </c>
      <c r="AQ40" s="156" t="s">
        <v>253</v>
      </c>
      <c r="AR40" s="159" t="s">
        <v>124</v>
      </c>
      <c r="AS40" s="158" t="s">
        <v>84</v>
      </c>
      <c r="AT40" s="18"/>
    </row>
    <row r="41" spans="1:46" ht="13.5" thickBot="1" x14ac:dyDescent="0.25">
      <c r="A41" s="2"/>
      <c r="B41" s="2"/>
      <c r="C41" s="2"/>
      <c r="D41" s="36" t="s">
        <v>274</v>
      </c>
      <c r="E41" s="37" t="s">
        <v>200</v>
      </c>
      <c r="F41" s="38">
        <f>B4+(27*B6)</f>
        <v>28</v>
      </c>
      <c r="G41" s="2"/>
      <c r="H41" s="3"/>
      <c r="I41" s="14"/>
      <c r="J41" s="80">
        <v>181</v>
      </c>
      <c r="K41" s="81">
        <v>54</v>
      </c>
      <c r="L41" s="81">
        <v>249</v>
      </c>
      <c r="M41" s="81">
        <v>93</v>
      </c>
      <c r="N41" s="81">
        <v>50</v>
      </c>
      <c r="O41" s="81">
        <v>71</v>
      </c>
      <c r="P41" s="81">
        <v>31</v>
      </c>
      <c r="Q41" s="81">
        <v>266</v>
      </c>
      <c r="R41" s="81">
        <v>128</v>
      </c>
      <c r="S41" s="81">
        <v>194</v>
      </c>
      <c r="T41" s="81">
        <v>153</v>
      </c>
      <c r="U41" s="81">
        <v>113</v>
      </c>
      <c r="V41" s="81">
        <v>228</v>
      </c>
      <c r="W41" s="81">
        <v>211</v>
      </c>
      <c r="X41" s="81">
        <v>4</v>
      </c>
      <c r="Y41" s="81">
        <v>160</v>
      </c>
      <c r="Z41" s="82">
        <v>279</v>
      </c>
      <c r="AA41" s="50">
        <f t="shared" si="5"/>
        <v>475745</v>
      </c>
      <c r="AB41" s="17"/>
      <c r="AC41" s="206" t="s">
        <v>110</v>
      </c>
      <c r="AD41" s="166" t="s">
        <v>261</v>
      </c>
      <c r="AE41" s="166" t="s">
        <v>193</v>
      </c>
      <c r="AF41" s="166" t="s">
        <v>136</v>
      </c>
      <c r="AG41" s="166" t="s">
        <v>214</v>
      </c>
      <c r="AH41" s="166" t="s">
        <v>216</v>
      </c>
      <c r="AI41" s="166" t="s">
        <v>213</v>
      </c>
      <c r="AJ41" s="166" t="s">
        <v>129</v>
      </c>
      <c r="AK41" s="207" t="s">
        <v>202</v>
      </c>
      <c r="AL41" s="166" t="s">
        <v>237</v>
      </c>
      <c r="AM41" s="166" t="s">
        <v>59</v>
      </c>
      <c r="AN41" s="166" t="s">
        <v>6</v>
      </c>
      <c r="AO41" s="166" t="s">
        <v>144</v>
      </c>
      <c r="AP41" s="166" t="s">
        <v>191</v>
      </c>
      <c r="AQ41" s="166" t="s">
        <v>252</v>
      </c>
      <c r="AR41" s="166" t="s">
        <v>42</v>
      </c>
      <c r="AS41" s="208" t="s">
        <v>272</v>
      </c>
      <c r="AT41" s="18"/>
    </row>
    <row r="42" spans="1:46" x14ac:dyDescent="0.2">
      <c r="A42" s="2"/>
      <c r="B42" s="2"/>
      <c r="C42" s="2"/>
      <c r="D42" s="36" t="s">
        <v>148</v>
      </c>
      <c r="E42" s="37" t="s">
        <v>200</v>
      </c>
      <c r="F42" s="38">
        <f>B4+(28*B6)</f>
        <v>29</v>
      </c>
      <c r="G42" s="2"/>
      <c r="H42" s="3"/>
      <c r="I42" s="14"/>
      <c r="J42" s="83">
        <f>SUM(J25:J41)</f>
        <v>2465</v>
      </c>
      <c r="K42" s="84">
        <f t="shared" ref="K42:Z42" si="6">SUM(K25:K41)</f>
        <v>2465</v>
      </c>
      <c r="L42" s="84">
        <f t="shared" si="6"/>
        <v>2465</v>
      </c>
      <c r="M42" s="84">
        <f t="shared" si="6"/>
        <v>2465</v>
      </c>
      <c r="N42" s="84">
        <f t="shared" si="6"/>
        <v>2465</v>
      </c>
      <c r="O42" s="84">
        <f>SUM(O25:O41)</f>
        <v>2465</v>
      </c>
      <c r="P42" s="84">
        <f t="shared" si="6"/>
        <v>2465</v>
      </c>
      <c r="Q42" s="84">
        <f t="shared" si="6"/>
        <v>2465</v>
      </c>
      <c r="R42" s="84">
        <f t="shared" si="6"/>
        <v>2465</v>
      </c>
      <c r="S42" s="84">
        <f t="shared" si="6"/>
        <v>2465</v>
      </c>
      <c r="T42" s="84">
        <f t="shared" si="6"/>
        <v>2465</v>
      </c>
      <c r="U42" s="84">
        <f t="shared" si="6"/>
        <v>2465</v>
      </c>
      <c r="V42" s="84">
        <f t="shared" si="6"/>
        <v>2465</v>
      </c>
      <c r="W42" s="84">
        <f t="shared" si="6"/>
        <v>2465</v>
      </c>
      <c r="X42" s="84">
        <f t="shared" si="6"/>
        <v>2465</v>
      </c>
      <c r="Y42" s="84">
        <f t="shared" si="6"/>
        <v>2465</v>
      </c>
      <c r="Z42" s="84">
        <f t="shared" si="6"/>
        <v>2465</v>
      </c>
      <c r="AA42" s="51">
        <f>J25^3+K26^3+L27^3+M28^3+N29^3+O30^3+P31^3+Q32^3+R33^3+S34^3+T35^3+U36^3+V37^3+W38^3+X39^3+Y40^3+Z41^3</f>
        <v>103295825</v>
      </c>
      <c r="AB42" s="1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8"/>
    </row>
    <row r="43" spans="1:46" ht="13.5" thickBot="1" x14ac:dyDescent="0.25">
      <c r="A43" s="2"/>
      <c r="B43" s="2"/>
      <c r="C43" s="2"/>
      <c r="D43" s="36" t="s">
        <v>36</v>
      </c>
      <c r="E43" s="37" t="s">
        <v>200</v>
      </c>
      <c r="F43" s="38">
        <f>B4+(29*B6)</f>
        <v>30</v>
      </c>
      <c r="G43" s="2"/>
      <c r="H43" s="3"/>
      <c r="I43" s="14"/>
      <c r="J43" s="41">
        <f>SUMSQ(J25:J41)</f>
        <v>475745</v>
      </c>
      <c r="K43" s="42">
        <f t="shared" ref="K43:Z43" si="7">SUMSQ(K25:K41)</f>
        <v>475745</v>
      </c>
      <c r="L43" s="42">
        <f t="shared" si="7"/>
        <v>475745</v>
      </c>
      <c r="M43" s="42">
        <f t="shared" si="7"/>
        <v>475745</v>
      </c>
      <c r="N43" s="42">
        <f t="shared" si="7"/>
        <v>475745</v>
      </c>
      <c r="O43" s="42">
        <f t="shared" si="7"/>
        <v>475745</v>
      </c>
      <c r="P43" s="42">
        <f t="shared" si="7"/>
        <v>475745</v>
      </c>
      <c r="Q43" s="42">
        <f t="shared" si="7"/>
        <v>475745</v>
      </c>
      <c r="R43" s="94">
        <f>R25^3+R26^3+R27^3+R28^3+R29^3+R30^3+R31^3+R32^3+R33^3+R34^3+R35^3+R36^3+R37^3+R38^3+R39^3+R40^3+R41^3</f>
        <v>103295825</v>
      </c>
      <c r="S43" s="42">
        <f t="shared" si="7"/>
        <v>475745</v>
      </c>
      <c r="T43" s="42">
        <f t="shared" si="7"/>
        <v>475745</v>
      </c>
      <c r="U43" s="42">
        <f t="shared" si="7"/>
        <v>475745</v>
      </c>
      <c r="V43" s="42">
        <f t="shared" si="7"/>
        <v>475745</v>
      </c>
      <c r="W43" s="42">
        <f t="shared" si="7"/>
        <v>475745</v>
      </c>
      <c r="X43" s="42">
        <f t="shared" si="7"/>
        <v>475745</v>
      </c>
      <c r="Y43" s="42">
        <f t="shared" si="7"/>
        <v>475745</v>
      </c>
      <c r="Z43" s="42">
        <f t="shared" si="7"/>
        <v>475745</v>
      </c>
      <c r="AA43" s="55">
        <f>J41^3+K40^3+L39^3+M38^3+N37^3+O36^3+P35^3+Q34^3+R33^3+S32^3+T31^3+U30^3+V29^3+W28^3+X27^3+Y26^3+Z25^3</f>
        <v>103295825</v>
      </c>
      <c r="AB43" s="17"/>
      <c r="AC43" s="209" t="s">
        <v>35</v>
      </c>
      <c r="AD43" s="209" t="s">
        <v>186</v>
      </c>
      <c r="AE43" s="209" t="s">
        <v>228</v>
      </c>
      <c r="AF43" s="209" t="s">
        <v>267</v>
      </c>
      <c r="AG43" s="209" t="s">
        <v>58</v>
      </c>
      <c r="AH43" s="209" t="s">
        <v>77</v>
      </c>
      <c r="AI43" s="209" t="s">
        <v>138</v>
      </c>
      <c r="AJ43" s="209" t="s">
        <v>257</v>
      </c>
      <c r="AK43" s="209" t="s">
        <v>155</v>
      </c>
      <c r="AL43" s="209" t="s">
        <v>50</v>
      </c>
      <c r="AM43" s="209" t="s">
        <v>172</v>
      </c>
      <c r="AN43" s="209" t="s">
        <v>233</v>
      </c>
      <c r="AO43" s="209" t="s">
        <v>251</v>
      </c>
      <c r="AP43" s="209" t="s">
        <v>40</v>
      </c>
      <c r="AQ43" s="209" t="s">
        <v>82</v>
      </c>
      <c r="AR43" s="209" t="s">
        <v>124</v>
      </c>
      <c r="AS43" s="209" t="s">
        <v>272</v>
      </c>
      <c r="AT43" s="18"/>
    </row>
    <row r="44" spans="1:46" ht="13.5" thickBot="1" x14ac:dyDescent="0.25">
      <c r="A44" s="2"/>
      <c r="B44" s="2"/>
      <c r="C44" s="2"/>
      <c r="D44" s="36" t="s">
        <v>213</v>
      </c>
      <c r="E44" s="37" t="s">
        <v>200</v>
      </c>
      <c r="F44" s="38">
        <f>B4+(30*B6)</f>
        <v>31</v>
      </c>
      <c r="G44" s="2"/>
      <c r="H44" s="3"/>
      <c r="I44" s="45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46"/>
      <c r="AC44" s="210" t="s">
        <v>110</v>
      </c>
      <c r="AD44" s="210" t="s">
        <v>168</v>
      </c>
      <c r="AE44" s="210" t="s">
        <v>282</v>
      </c>
      <c r="AF44" s="210" t="s">
        <v>286</v>
      </c>
      <c r="AG44" s="210" t="s">
        <v>218</v>
      </c>
      <c r="AH44" s="210" t="s">
        <v>149</v>
      </c>
      <c r="AI44" s="210" t="s">
        <v>227</v>
      </c>
      <c r="AJ44" s="210" t="s">
        <v>247</v>
      </c>
      <c r="AK44" s="210" t="s">
        <v>155</v>
      </c>
      <c r="AL44" s="210" t="s">
        <v>62</v>
      </c>
      <c r="AM44" s="210" t="s">
        <v>83</v>
      </c>
      <c r="AN44" s="210" t="s">
        <v>161</v>
      </c>
      <c r="AO44" s="210" t="s">
        <v>67</v>
      </c>
      <c r="AP44" s="210" t="s">
        <v>21</v>
      </c>
      <c r="AQ44" s="210" t="s">
        <v>25</v>
      </c>
      <c r="AR44" s="210" t="s">
        <v>142</v>
      </c>
      <c r="AS44" s="210" t="s">
        <v>201</v>
      </c>
      <c r="AT44" s="44"/>
    </row>
    <row r="45" spans="1:46" x14ac:dyDescent="0.2">
      <c r="A45" s="2"/>
      <c r="B45" s="2"/>
      <c r="C45" s="2"/>
      <c r="D45" s="36" t="s">
        <v>84</v>
      </c>
      <c r="E45" s="37" t="s">
        <v>200</v>
      </c>
      <c r="F45" s="38">
        <f>B4+(31*B6)</f>
        <v>32</v>
      </c>
      <c r="G45" s="2"/>
      <c r="H45" s="3"/>
    </row>
    <row r="46" spans="1:46" x14ac:dyDescent="0.2">
      <c r="A46" s="2"/>
      <c r="B46" s="2"/>
      <c r="C46" s="2"/>
      <c r="D46" s="36" t="s">
        <v>259</v>
      </c>
      <c r="E46" s="37" t="s">
        <v>200</v>
      </c>
      <c r="F46" s="38">
        <f>B4+(32*B6)</f>
        <v>33</v>
      </c>
      <c r="G46" s="2"/>
      <c r="H46" s="3"/>
    </row>
    <row r="47" spans="1:46" x14ac:dyDescent="0.2">
      <c r="A47" s="2"/>
      <c r="B47" s="2"/>
      <c r="C47" s="2"/>
      <c r="D47" s="36" t="s">
        <v>132</v>
      </c>
      <c r="E47" s="37" t="s">
        <v>200</v>
      </c>
      <c r="F47" s="38">
        <f>B4+(33*B6)</f>
        <v>34</v>
      </c>
      <c r="G47" s="2"/>
      <c r="H47" s="3"/>
      <c r="R47" s="67"/>
      <c r="AK47" s="67"/>
    </row>
    <row r="48" spans="1:46" x14ac:dyDescent="0.2">
      <c r="A48" s="2"/>
      <c r="B48" s="2"/>
      <c r="C48" s="2"/>
      <c r="D48" s="36" t="s">
        <v>260</v>
      </c>
      <c r="E48" s="37" t="s">
        <v>200</v>
      </c>
      <c r="F48" s="38">
        <f>B4+(34*B6)</f>
        <v>35</v>
      </c>
      <c r="G48" s="2"/>
      <c r="H48" s="3"/>
      <c r="R48" s="61"/>
      <c r="AK48" s="61"/>
    </row>
    <row r="49" spans="1:45" x14ac:dyDescent="0.2">
      <c r="A49" s="2"/>
      <c r="B49" s="2"/>
      <c r="C49" s="2"/>
      <c r="D49" s="36" t="s">
        <v>133</v>
      </c>
      <c r="E49" s="37" t="s">
        <v>200</v>
      </c>
      <c r="F49" s="38">
        <f>B4+(35*B6)</f>
        <v>36</v>
      </c>
      <c r="G49" s="2"/>
      <c r="H49" s="3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3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</row>
    <row r="50" spans="1:45" x14ac:dyDescent="0.2">
      <c r="A50" s="2"/>
      <c r="B50" s="2"/>
      <c r="C50" s="2"/>
      <c r="D50" s="36" t="s">
        <v>2</v>
      </c>
      <c r="E50" s="37" t="s">
        <v>200</v>
      </c>
      <c r="F50" s="38">
        <f>B4+(36*B6)</f>
        <v>37</v>
      </c>
      <c r="G50" s="2"/>
      <c r="H50" s="3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3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</row>
    <row r="51" spans="1:45" x14ac:dyDescent="0.2">
      <c r="A51" s="2"/>
      <c r="B51" s="2"/>
      <c r="C51" s="2"/>
      <c r="D51" s="36" t="s">
        <v>198</v>
      </c>
      <c r="E51" s="37" t="s">
        <v>200</v>
      </c>
      <c r="F51" s="38">
        <f>B4+(37*B6)</f>
        <v>38</v>
      </c>
      <c r="G51" s="2"/>
      <c r="H51" s="3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3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</row>
    <row r="52" spans="1:45" x14ac:dyDescent="0.2">
      <c r="A52" s="2"/>
      <c r="B52" s="2"/>
      <c r="C52" s="2"/>
      <c r="D52" s="36" t="s">
        <v>70</v>
      </c>
      <c r="E52" s="37" t="s">
        <v>200</v>
      </c>
      <c r="F52" s="38">
        <f>B4+(38*B6)</f>
        <v>39</v>
      </c>
      <c r="G52" s="2"/>
      <c r="H52" s="3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3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</row>
    <row r="53" spans="1:45" x14ac:dyDescent="0.2">
      <c r="A53" s="2"/>
      <c r="B53" s="2"/>
      <c r="C53" s="2"/>
      <c r="D53" s="36" t="s">
        <v>244</v>
      </c>
      <c r="E53" s="37" t="s">
        <v>200</v>
      </c>
      <c r="F53" s="38">
        <f>B4+(39*B6)</f>
        <v>40</v>
      </c>
      <c r="G53" s="2"/>
      <c r="H53" s="3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3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</row>
    <row r="54" spans="1:45" x14ac:dyDescent="0.2">
      <c r="A54" s="2"/>
      <c r="B54" s="2"/>
      <c r="C54" s="2"/>
      <c r="D54" s="36" t="s">
        <v>117</v>
      </c>
      <c r="E54" s="37" t="s">
        <v>200</v>
      </c>
      <c r="F54" s="39">
        <f>B4+(40*B6)</f>
        <v>41</v>
      </c>
      <c r="G54" s="2"/>
      <c r="H54" s="3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</row>
    <row r="55" spans="1:45" x14ac:dyDescent="0.2">
      <c r="A55" s="2"/>
      <c r="B55" s="2"/>
      <c r="C55" s="2"/>
      <c r="D55" s="36" t="s">
        <v>289</v>
      </c>
      <c r="E55" s="37" t="s">
        <v>200</v>
      </c>
      <c r="F55" s="38">
        <f>B4+(41*B6)</f>
        <v>42</v>
      </c>
      <c r="G55" s="2"/>
      <c r="H55" s="3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</row>
    <row r="56" spans="1:45" x14ac:dyDescent="0.2">
      <c r="A56" s="2"/>
      <c r="B56" s="2"/>
      <c r="C56" s="2"/>
      <c r="D56" s="36" t="s">
        <v>165</v>
      </c>
      <c r="E56" s="37" t="s">
        <v>200</v>
      </c>
      <c r="F56" s="38">
        <f>B4+(42*B6)</f>
        <v>43</v>
      </c>
      <c r="G56" s="2"/>
      <c r="H56" s="3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</row>
    <row r="57" spans="1:45" x14ac:dyDescent="0.2">
      <c r="A57" s="2"/>
      <c r="B57" s="2"/>
      <c r="C57" s="2"/>
      <c r="D57" s="36" t="s">
        <v>52</v>
      </c>
      <c r="E57" s="37" t="s">
        <v>200</v>
      </c>
      <c r="F57" s="38">
        <f>B4+(43*B6)</f>
        <v>44</v>
      </c>
      <c r="G57" s="2"/>
      <c r="H57" s="3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</row>
    <row r="58" spans="1:45" x14ac:dyDescent="0.2">
      <c r="A58" s="2"/>
      <c r="B58" s="2"/>
      <c r="C58" s="2"/>
      <c r="D58" s="36" t="s">
        <v>230</v>
      </c>
      <c r="E58" s="37" t="s">
        <v>200</v>
      </c>
      <c r="F58" s="38">
        <f>B4+(44*B6)</f>
        <v>45</v>
      </c>
      <c r="G58" s="2"/>
      <c r="H58" s="3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</row>
    <row r="59" spans="1:45" x14ac:dyDescent="0.2">
      <c r="A59" s="2"/>
      <c r="B59" s="2"/>
      <c r="C59" s="2"/>
      <c r="D59" s="36" t="s">
        <v>102</v>
      </c>
      <c r="E59" s="37" t="s">
        <v>200</v>
      </c>
      <c r="F59" s="39">
        <f>B4+(45*B6)</f>
        <v>46</v>
      </c>
      <c r="G59" s="2"/>
      <c r="H59" s="3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</row>
    <row r="60" spans="1:45" x14ac:dyDescent="0.2">
      <c r="A60" s="2"/>
      <c r="B60" s="2"/>
      <c r="C60" s="2"/>
      <c r="D60" s="36" t="s">
        <v>275</v>
      </c>
      <c r="E60" s="37" t="s">
        <v>200</v>
      </c>
      <c r="F60" s="39">
        <f>B4+(46*B6)</f>
        <v>47</v>
      </c>
      <c r="G60" s="2"/>
      <c r="H60" s="3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</row>
    <row r="61" spans="1:45" x14ac:dyDescent="0.2">
      <c r="A61" s="2"/>
      <c r="B61" s="2"/>
      <c r="C61" s="2"/>
      <c r="D61" s="36" t="s">
        <v>149</v>
      </c>
      <c r="E61" s="37" t="s">
        <v>200</v>
      </c>
      <c r="F61" s="38">
        <f>B4+(47*B6)</f>
        <v>48</v>
      </c>
      <c r="G61" s="2"/>
      <c r="H61" s="3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</row>
    <row r="62" spans="1:45" x14ac:dyDescent="0.2">
      <c r="A62" s="2"/>
      <c r="B62" s="2"/>
      <c r="C62" s="2"/>
      <c r="D62" s="36" t="s">
        <v>37</v>
      </c>
      <c r="E62" s="37" t="s">
        <v>200</v>
      </c>
      <c r="F62" s="38">
        <f>B4+(48*B6)</f>
        <v>49</v>
      </c>
      <c r="G62" s="2"/>
      <c r="H62" s="3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3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</row>
    <row r="63" spans="1:45" x14ac:dyDescent="0.2">
      <c r="A63" s="2"/>
      <c r="B63" s="2"/>
      <c r="C63" s="2"/>
      <c r="D63" s="36" t="s">
        <v>214</v>
      </c>
      <c r="E63" s="37" t="s">
        <v>200</v>
      </c>
      <c r="F63" s="39">
        <f>B4+(49*B6)</f>
        <v>50</v>
      </c>
      <c r="G63" s="2"/>
      <c r="H63" s="3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3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</row>
    <row r="64" spans="1:45" x14ac:dyDescent="0.2">
      <c r="A64" s="2"/>
      <c r="B64" s="2"/>
      <c r="C64" s="2"/>
      <c r="D64" s="36" t="s">
        <v>85</v>
      </c>
      <c r="E64" s="37" t="s">
        <v>200</v>
      </c>
      <c r="F64" s="39">
        <f>B4+(50*B6)</f>
        <v>51</v>
      </c>
      <c r="G64" s="2"/>
      <c r="H64" s="3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3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</row>
    <row r="65" spans="1:45" x14ac:dyDescent="0.2">
      <c r="A65" s="2"/>
      <c r="B65" s="2"/>
      <c r="C65" s="2"/>
      <c r="D65" s="36" t="s">
        <v>215</v>
      </c>
      <c r="E65" s="37" t="s">
        <v>200</v>
      </c>
      <c r="F65" s="38">
        <f>B4+(51*B6)</f>
        <v>52</v>
      </c>
      <c r="G65" s="2"/>
      <c r="H65" s="3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3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</row>
    <row r="66" spans="1:45" x14ac:dyDescent="0.2">
      <c r="A66" s="2"/>
      <c r="B66" s="2"/>
      <c r="C66" s="2"/>
      <c r="D66" s="36" t="s">
        <v>86</v>
      </c>
      <c r="E66" s="37" t="s">
        <v>200</v>
      </c>
      <c r="F66" s="38">
        <f>B4+(52*B6)</f>
        <v>53</v>
      </c>
      <c r="G66" s="2"/>
      <c r="H66" s="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</row>
    <row r="67" spans="1:45" x14ac:dyDescent="0.2">
      <c r="A67" s="2"/>
      <c r="B67" s="2"/>
      <c r="C67" s="2"/>
      <c r="D67" s="36" t="s">
        <v>261</v>
      </c>
      <c r="E67" s="37" t="s">
        <v>200</v>
      </c>
      <c r="F67" s="39">
        <f>B4+(53*B6)</f>
        <v>54</v>
      </c>
      <c r="G67" s="2"/>
      <c r="H67" s="3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3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8"/>
    </row>
    <row r="68" spans="1:45" x14ac:dyDescent="0.2">
      <c r="A68" s="2"/>
      <c r="B68" s="2"/>
      <c r="C68" s="2"/>
      <c r="D68" s="36" t="s">
        <v>134</v>
      </c>
      <c r="E68" s="37" t="s">
        <v>200</v>
      </c>
      <c r="F68" s="39">
        <f>B4+(54*B6)</f>
        <v>55</v>
      </c>
      <c r="G68" s="2"/>
      <c r="H68" s="3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8"/>
    </row>
    <row r="69" spans="1:45" x14ac:dyDescent="0.2">
      <c r="A69" s="2"/>
      <c r="B69" s="2"/>
      <c r="C69" s="2"/>
      <c r="D69" s="36" t="s">
        <v>3</v>
      </c>
      <c r="E69" s="37" t="s">
        <v>200</v>
      </c>
      <c r="F69" s="38">
        <f>B4+(55*B6)</f>
        <v>56</v>
      </c>
      <c r="G69" s="2"/>
      <c r="H69" s="3"/>
    </row>
    <row r="70" spans="1:45" x14ac:dyDescent="0.2">
      <c r="A70" s="2"/>
      <c r="B70" s="2"/>
      <c r="C70" s="2"/>
      <c r="D70" s="36" t="s">
        <v>199</v>
      </c>
      <c r="E70" s="37" t="s">
        <v>200</v>
      </c>
      <c r="F70" s="38">
        <f>B4+(56*B6)</f>
        <v>57</v>
      </c>
      <c r="G70" s="2"/>
      <c r="H70" s="3"/>
      <c r="R70" s="67"/>
      <c r="AK70" s="67"/>
    </row>
    <row r="71" spans="1:45" x14ac:dyDescent="0.2">
      <c r="A71" s="2"/>
      <c r="B71" s="2"/>
      <c r="C71" s="2"/>
      <c r="D71" s="36" t="s">
        <v>71</v>
      </c>
      <c r="E71" s="37" t="s">
        <v>200</v>
      </c>
      <c r="F71" s="38">
        <f>B4+(57*B6)</f>
        <v>58</v>
      </c>
      <c r="G71" s="2"/>
      <c r="H71" s="3"/>
      <c r="R71" s="61"/>
      <c r="AK71" s="61"/>
    </row>
    <row r="72" spans="1:45" x14ac:dyDescent="0.2">
      <c r="A72" s="2"/>
      <c r="B72" s="2"/>
      <c r="C72" s="2"/>
      <c r="D72" s="36" t="s">
        <v>245</v>
      </c>
      <c r="E72" s="37" t="s">
        <v>200</v>
      </c>
      <c r="F72" s="38">
        <f>B4+(58*B6)</f>
        <v>59</v>
      </c>
      <c r="G72" s="2"/>
      <c r="H72" s="3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3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</row>
    <row r="73" spans="1:45" x14ac:dyDescent="0.2">
      <c r="A73" s="2"/>
      <c r="B73" s="2"/>
      <c r="C73" s="2"/>
      <c r="D73" s="36" t="s">
        <v>118</v>
      </c>
      <c r="E73" s="37" t="s">
        <v>200</v>
      </c>
      <c r="F73" s="39">
        <f>B4+(59*B6)</f>
        <v>60</v>
      </c>
      <c r="G73" s="2"/>
      <c r="H73" s="3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3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</row>
    <row r="74" spans="1:45" x14ac:dyDescent="0.2">
      <c r="A74" s="2"/>
      <c r="B74" s="2"/>
      <c r="C74" s="2"/>
      <c r="D74" s="36" t="s">
        <v>290</v>
      </c>
      <c r="E74" s="37" t="s">
        <v>200</v>
      </c>
      <c r="F74" s="39">
        <f>B4+(60*B6)</f>
        <v>61</v>
      </c>
      <c r="G74" s="2"/>
      <c r="H74" s="3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3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</row>
    <row r="75" spans="1:45" x14ac:dyDescent="0.2">
      <c r="A75" s="2"/>
      <c r="B75" s="2"/>
      <c r="C75" s="2"/>
      <c r="D75" s="36" t="s">
        <v>166</v>
      </c>
      <c r="E75" s="37" t="s">
        <v>200</v>
      </c>
      <c r="F75" s="38">
        <f>B4+(61*B6)</f>
        <v>62</v>
      </c>
      <c r="G75" s="2"/>
      <c r="H75" s="3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3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</row>
    <row r="76" spans="1:45" x14ac:dyDescent="0.2">
      <c r="A76" s="2"/>
      <c r="B76" s="2"/>
      <c r="C76" s="2"/>
      <c r="D76" s="36" t="s">
        <v>53</v>
      </c>
      <c r="E76" s="37" t="s">
        <v>200</v>
      </c>
      <c r="F76" s="38">
        <f>B4+(62*B6)</f>
        <v>63</v>
      </c>
      <c r="G76" s="2"/>
      <c r="H76" s="3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3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</row>
    <row r="77" spans="1:45" x14ac:dyDescent="0.2">
      <c r="A77" s="2"/>
      <c r="B77" s="2"/>
      <c r="C77" s="2"/>
      <c r="D77" s="36" t="s">
        <v>231</v>
      </c>
      <c r="E77" s="37" t="s">
        <v>200</v>
      </c>
      <c r="F77" s="39">
        <f>B4+(63*B6)</f>
        <v>64</v>
      </c>
      <c r="G77" s="2"/>
      <c r="H77" s="3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3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</row>
    <row r="78" spans="1:45" x14ac:dyDescent="0.2">
      <c r="A78" s="2"/>
      <c r="B78" s="2"/>
      <c r="C78" s="2"/>
      <c r="D78" s="36" t="s">
        <v>103</v>
      </c>
      <c r="E78" s="37" t="s">
        <v>200</v>
      </c>
      <c r="F78" s="39">
        <f>B4+(64*B6)</f>
        <v>65</v>
      </c>
      <c r="G78" s="2"/>
      <c r="H78" s="3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3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</row>
    <row r="79" spans="1:45" x14ac:dyDescent="0.2">
      <c r="A79" s="2"/>
      <c r="B79" s="2"/>
      <c r="C79" s="2"/>
      <c r="D79" s="36" t="s">
        <v>276</v>
      </c>
      <c r="E79" s="37" t="s">
        <v>200</v>
      </c>
      <c r="F79" s="38">
        <f>B4+(65*B6)</f>
        <v>66</v>
      </c>
      <c r="G79" s="2"/>
      <c r="H79" s="3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3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</row>
    <row r="80" spans="1:45" x14ac:dyDescent="0.2">
      <c r="A80" s="2"/>
      <c r="B80" s="2"/>
      <c r="C80" s="2"/>
      <c r="D80" s="36" t="s">
        <v>150</v>
      </c>
      <c r="E80" s="37" t="s">
        <v>200</v>
      </c>
      <c r="F80" s="38">
        <f>B4+(66*B6)</f>
        <v>67</v>
      </c>
      <c r="G80" s="2"/>
      <c r="H80" s="3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3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</row>
    <row r="81" spans="1:45" x14ac:dyDescent="0.2">
      <c r="A81" s="2"/>
      <c r="B81" s="2"/>
      <c r="C81" s="2"/>
      <c r="D81" s="36" t="s">
        <v>21</v>
      </c>
      <c r="E81" s="37" t="s">
        <v>200</v>
      </c>
      <c r="F81" s="39">
        <f>B4+(67*B6)</f>
        <v>68</v>
      </c>
      <c r="G81" s="2"/>
      <c r="H81" s="3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3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</row>
    <row r="82" spans="1:45" x14ac:dyDescent="0.2">
      <c r="A82" s="2"/>
      <c r="B82" s="2"/>
      <c r="C82" s="2"/>
      <c r="D82" s="36" t="s">
        <v>151</v>
      </c>
      <c r="E82" s="37" t="s">
        <v>200</v>
      </c>
      <c r="F82" s="39">
        <f>B4+(68*B6)</f>
        <v>69</v>
      </c>
      <c r="G82" s="2"/>
      <c r="H82" s="3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3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</row>
    <row r="83" spans="1:45" x14ac:dyDescent="0.2">
      <c r="A83" s="2"/>
      <c r="B83" s="2"/>
      <c r="C83" s="2"/>
      <c r="D83" s="36" t="s">
        <v>22</v>
      </c>
      <c r="E83" s="37" t="s">
        <v>200</v>
      </c>
      <c r="F83" s="38">
        <f>B4+(69*B6)</f>
        <v>70</v>
      </c>
      <c r="G83" s="2"/>
      <c r="H83" s="3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3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</row>
    <row r="84" spans="1:45" x14ac:dyDescent="0.2">
      <c r="A84" s="2"/>
      <c r="B84" s="2"/>
      <c r="C84" s="2"/>
      <c r="D84" s="36" t="s">
        <v>216</v>
      </c>
      <c r="E84" s="37" t="s">
        <v>200</v>
      </c>
      <c r="F84" s="38">
        <f>B4+(70*B6)</f>
        <v>71</v>
      </c>
      <c r="G84" s="2"/>
      <c r="H84" s="3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3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</row>
    <row r="85" spans="1:45" x14ac:dyDescent="0.2">
      <c r="A85" s="2"/>
      <c r="B85" s="2"/>
      <c r="C85" s="2"/>
      <c r="D85" s="36" t="s">
        <v>87</v>
      </c>
      <c r="E85" s="37" t="s">
        <v>200</v>
      </c>
      <c r="F85" s="38">
        <f>B4+(71*B6)</f>
        <v>72</v>
      </c>
      <c r="G85" s="2"/>
      <c r="H85" s="3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3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</row>
    <row r="86" spans="1:45" x14ac:dyDescent="0.2">
      <c r="A86" s="2"/>
      <c r="B86" s="2"/>
      <c r="C86" s="2"/>
      <c r="D86" s="36" t="s">
        <v>262</v>
      </c>
      <c r="E86" s="37" t="s">
        <v>200</v>
      </c>
      <c r="F86" s="38">
        <f>B4+(72*B6)</f>
        <v>73</v>
      </c>
      <c r="G86" s="2"/>
      <c r="H86" s="3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3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</row>
    <row r="87" spans="1:45" x14ac:dyDescent="0.2">
      <c r="A87" s="2"/>
      <c r="B87" s="2"/>
      <c r="C87" s="2"/>
      <c r="D87" s="36" t="s">
        <v>135</v>
      </c>
      <c r="E87" s="37" t="s">
        <v>200</v>
      </c>
      <c r="F87" s="39">
        <f>B4+(73*B6)</f>
        <v>74</v>
      </c>
      <c r="G87" s="2"/>
      <c r="H87" s="3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3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</row>
    <row r="88" spans="1:45" x14ac:dyDescent="0.2">
      <c r="A88" s="2"/>
      <c r="B88" s="2"/>
      <c r="C88" s="2"/>
      <c r="D88" s="36" t="s">
        <v>4</v>
      </c>
      <c r="E88" s="37" t="s">
        <v>200</v>
      </c>
      <c r="F88" s="39">
        <f>B4+(74*B6)</f>
        <v>75</v>
      </c>
      <c r="G88" s="2"/>
      <c r="H88" s="3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3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</row>
    <row r="89" spans="1:45" x14ac:dyDescent="0.2">
      <c r="A89" s="2"/>
      <c r="B89" s="2"/>
      <c r="C89" s="2"/>
      <c r="D89" s="36" t="s">
        <v>183</v>
      </c>
      <c r="E89" s="37" t="s">
        <v>200</v>
      </c>
      <c r="F89" s="38">
        <f>B4+(75*B6)</f>
        <v>76</v>
      </c>
      <c r="G89" s="2"/>
      <c r="H89" s="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</row>
    <row r="90" spans="1:45" x14ac:dyDescent="0.2">
      <c r="A90" s="2"/>
      <c r="B90" s="2"/>
      <c r="C90" s="2"/>
      <c r="D90" s="36" t="s">
        <v>72</v>
      </c>
      <c r="E90" s="37" t="s">
        <v>200</v>
      </c>
      <c r="F90" s="38">
        <f>B4+(76*B6)</f>
        <v>77</v>
      </c>
      <c r="G90" s="2"/>
      <c r="H90" s="3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3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</row>
    <row r="91" spans="1:45" x14ac:dyDescent="0.2">
      <c r="A91" s="2"/>
      <c r="B91" s="2"/>
      <c r="C91" s="2"/>
      <c r="D91" s="36" t="s">
        <v>246</v>
      </c>
      <c r="E91" s="37" t="s">
        <v>200</v>
      </c>
      <c r="F91" s="39">
        <f>B4+(77*B6)</f>
        <v>78</v>
      </c>
      <c r="G91" s="2"/>
      <c r="H91" s="3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</row>
    <row r="92" spans="1:45" x14ac:dyDescent="0.2">
      <c r="A92" s="2"/>
      <c r="B92" s="2"/>
      <c r="C92" s="2"/>
      <c r="D92" s="36" t="s">
        <v>119</v>
      </c>
      <c r="E92" s="37" t="s">
        <v>200</v>
      </c>
      <c r="F92" s="39">
        <f>B4+(78*B6)</f>
        <v>79</v>
      </c>
      <c r="G92" s="2"/>
      <c r="H92" s="3"/>
    </row>
    <row r="93" spans="1:45" x14ac:dyDescent="0.2">
      <c r="A93" s="2"/>
      <c r="B93" s="2"/>
      <c r="C93" s="2"/>
      <c r="D93" s="36" t="s">
        <v>291</v>
      </c>
      <c r="E93" s="37" t="s">
        <v>200</v>
      </c>
      <c r="F93" s="38">
        <f>B4+(79*B6)</f>
        <v>80</v>
      </c>
      <c r="G93" s="2"/>
      <c r="H93" s="3"/>
      <c r="R93" s="67"/>
      <c r="AK93" s="67"/>
    </row>
    <row r="94" spans="1:45" x14ac:dyDescent="0.2">
      <c r="A94" s="2"/>
      <c r="B94" s="2"/>
      <c r="C94" s="2"/>
      <c r="D94" s="36" t="s">
        <v>167</v>
      </c>
      <c r="E94" s="37" t="s">
        <v>200</v>
      </c>
      <c r="F94" s="38">
        <f>B4+(80*B6)</f>
        <v>81</v>
      </c>
      <c r="G94" s="2"/>
      <c r="H94" s="3"/>
      <c r="R94" s="61"/>
      <c r="AK94" s="61"/>
    </row>
    <row r="95" spans="1:45" x14ac:dyDescent="0.2">
      <c r="A95" s="2"/>
      <c r="B95" s="2"/>
      <c r="C95" s="2"/>
      <c r="D95" s="36" t="s">
        <v>54</v>
      </c>
      <c r="E95" s="37" t="s">
        <v>200</v>
      </c>
      <c r="F95" s="39">
        <f>B4+(81*B6)</f>
        <v>82</v>
      </c>
      <c r="G95" s="2"/>
      <c r="H95" s="3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3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</row>
    <row r="96" spans="1:45" x14ac:dyDescent="0.2">
      <c r="A96" s="2"/>
      <c r="B96" s="2"/>
      <c r="C96" s="2"/>
      <c r="D96" s="36" t="s">
        <v>232</v>
      </c>
      <c r="E96" s="37" t="s">
        <v>200</v>
      </c>
      <c r="F96" s="39">
        <f>B4+(82*B6)</f>
        <v>83</v>
      </c>
      <c r="G96" s="2"/>
      <c r="H96" s="3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3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</row>
    <row r="97" spans="1:45" x14ac:dyDescent="0.2">
      <c r="A97" s="2"/>
      <c r="B97" s="2"/>
      <c r="C97" s="2"/>
      <c r="D97" s="36" t="s">
        <v>104</v>
      </c>
      <c r="E97" s="37" t="s">
        <v>200</v>
      </c>
      <c r="F97" s="38">
        <f>B4+(83*B6)</f>
        <v>84</v>
      </c>
      <c r="G97" s="2"/>
      <c r="H97" s="3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3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</row>
    <row r="98" spans="1:45" x14ac:dyDescent="0.2">
      <c r="A98" s="2"/>
      <c r="B98" s="2"/>
      <c r="C98" s="2"/>
      <c r="D98" s="36" t="s">
        <v>277</v>
      </c>
      <c r="E98" s="37" t="s">
        <v>200</v>
      </c>
      <c r="F98" s="38">
        <f>B4+(84*B6)</f>
        <v>85</v>
      </c>
      <c r="G98" s="2"/>
      <c r="H98" s="3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3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</row>
    <row r="99" spans="1:45" x14ac:dyDescent="0.2">
      <c r="A99" s="2"/>
      <c r="B99" s="2"/>
      <c r="C99" s="2"/>
      <c r="D99" s="36" t="s">
        <v>105</v>
      </c>
      <c r="E99" s="37" t="s">
        <v>200</v>
      </c>
      <c r="F99" s="38">
        <f>B4+(85*B6)</f>
        <v>86</v>
      </c>
      <c r="G99" s="2"/>
      <c r="H99" s="3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3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</row>
    <row r="100" spans="1:45" x14ac:dyDescent="0.2">
      <c r="A100" s="2"/>
      <c r="B100" s="2"/>
      <c r="C100" s="2"/>
      <c r="D100" s="36" t="s">
        <v>278</v>
      </c>
      <c r="E100" s="37" t="s">
        <v>200</v>
      </c>
      <c r="F100" s="38">
        <f>B4+(86*B6)</f>
        <v>87</v>
      </c>
      <c r="G100" s="2"/>
      <c r="H100" s="3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3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</row>
    <row r="101" spans="1:45" x14ac:dyDescent="0.2">
      <c r="A101" s="2"/>
      <c r="B101" s="2"/>
      <c r="C101" s="2"/>
      <c r="D101" s="36" t="s">
        <v>152</v>
      </c>
      <c r="E101" s="37" t="s">
        <v>200</v>
      </c>
      <c r="F101" s="39">
        <f>B4+(87*B6)</f>
        <v>88</v>
      </c>
      <c r="G101" s="2"/>
      <c r="H101" s="3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3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</row>
    <row r="102" spans="1:45" x14ac:dyDescent="0.2">
      <c r="A102" s="2"/>
      <c r="B102" s="2"/>
      <c r="C102" s="2"/>
      <c r="D102" s="36" t="s">
        <v>23</v>
      </c>
      <c r="E102" s="37" t="s">
        <v>200</v>
      </c>
      <c r="F102" s="39">
        <f>B4+(88*B6)</f>
        <v>89</v>
      </c>
      <c r="G102" s="2"/>
      <c r="H102" s="3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3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</row>
    <row r="103" spans="1:45" x14ac:dyDescent="0.2">
      <c r="A103" s="2"/>
      <c r="B103" s="2"/>
      <c r="C103" s="2"/>
      <c r="D103" s="36" t="s">
        <v>217</v>
      </c>
      <c r="E103" s="37" t="s">
        <v>200</v>
      </c>
      <c r="F103" s="38">
        <f>B4+(89*B6)</f>
        <v>90</v>
      </c>
      <c r="G103" s="2"/>
      <c r="H103" s="3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3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</row>
    <row r="104" spans="1:45" x14ac:dyDescent="0.2">
      <c r="A104" s="2"/>
      <c r="B104" s="2"/>
      <c r="C104" s="2"/>
      <c r="D104" s="36" t="s">
        <v>88</v>
      </c>
      <c r="E104" s="37" t="s">
        <v>200</v>
      </c>
      <c r="F104" s="38">
        <f>B4+(90*B6)</f>
        <v>91</v>
      </c>
      <c r="G104" s="2"/>
      <c r="H104" s="3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3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</row>
    <row r="105" spans="1:45" x14ac:dyDescent="0.2">
      <c r="A105" s="2"/>
      <c r="B105" s="2"/>
      <c r="C105" s="2"/>
      <c r="D105" s="36" t="s">
        <v>263</v>
      </c>
      <c r="E105" s="37" t="s">
        <v>200</v>
      </c>
      <c r="F105" s="39">
        <f>B4+(91*B6)</f>
        <v>92</v>
      </c>
      <c r="G105" s="2"/>
      <c r="H105" s="3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3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</row>
    <row r="106" spans="1:45" x14ac:dyDescent="0.2">
      <c r="A106" s="2"/>
      <c r="B106" s="2"/>
      <c r="C106" s="2"/>
      <c r="D106" s="36" t="s">
        <v>136</v>
      </c>
      <c r="E106" s="37" t="s">
        <v>200</v>
      </c>
      <c r="F106" s="39">
        <f>B4+(92*B6)</f>
        <v>93</v>
      </c>
      <c r="G106" s="2"/>
      <c r="H106" s="3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3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</row>
    <row r="107" spans="1:45" x14ac:dyDescent="0.2">
      <c r="A107" s="2"/>
      <c r="B107" s="2"/>
      <c r="C107" s="2"/>
      <c r="D107" s="36" t="s">
        <v>5</v>
      </c>
      <c r="E107" s="37" t="s">
        <v>200</v>
      </c>
      <c r="F107" s="38">
        <f>B4+(93*B6)</f>
        <v>94</v>
      </c>
      <c r="G107" s="2"/>
      <c r="H107" s="3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3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</row>
    <row r="108" spans="1:45" x14ac:dyDescent="0.2">
      <c r="A108" s="2"/>
      <c r="B108" s="2"/>
      <c r="C108" s="2"/>
      <c r="D108" s="36" t="s">
        <v>184</v>
      </c>
      <c r="E108" s="37" t="s">
        <v>200</v>
      </c>
      <c r="F108" s="38">
        <f>B4+(94*B6)</f>
        <v>95</v>
      </c>
      <c r="G108" s="2"/>
      <c r="H108" s="3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3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</row>
    <row r="109" spans="1:45" x14ac:dyDescent="0.2">
      <c r="A109" s="2"/>
      <c r="B109" s="2"/>
      <c r="C109" s="2"/>
      <c r="D109" s="36" t="s">
        <v>73</v>
      </c>
      <c r="E109" s="37" t="s">
        <v>200</v>
      </c>
      <c r="F109" s="39">
        <f>B4+(95*B6)</f>
        <v>96</v>
      </c>
      <c r="G109" s="2"/>
      <c r="H109" s="3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3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</row>
    <row r="110" spans="1:45" x14ac:dyDescent="0.2">
      <c r="A110" s="2"/>
      <c r="B110" s="2"/>
      <c r="C110" s="2"/>
      <c r="D110" s="36" t="s">
        <v>247</v>
      </c>
      <c r="E110" s="37" t="s">
        <v>200</v>
      </c>
      <c r="F110" s="39">
        <f>B4+(96*B6)</f>
        <v>97</v>
      </c>
      <c r="G110" s="2"/>
      <c r="H110" s="3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3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</row>
    <row r="111" spans="1:45" x14ac:dyDescent="0.2">
      <c r="A111" s="2"/>
      <c r="B111" s="2"/>
      <c r="C111" s="2"/>
      <c r="D111" s="36" t="s">
        <v>120</v>
      </c>
      <c r="E111" s="37" t="s">
        <v>200</v>
      </c>
      <c r="F111" s="38">
        <f>B4+(97*B6)</f>
        <v>98</v>
      </c>
      <c r="G111" s="2"/>
      <c r="H111" s="3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3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</row>
    <row r="112" spans="1:45" x14ac:dyDescent="0.2">
      <c r="A112" s="2"/>
      <c r="B112" s="2"/>
      <c r="C112" s="2"/>
      <c r="D112" s="36" t="s">
        <v>292</v>
      </c>
      <c r="E112" s="37" t="s">
        <v>200</v>
      </c>
      <c r="F112" s="38">
        <f>B4+(98*B6)</f>
        <v>99</v>
      </c>
      <c r="G112" s="2"/>
      <c r="H112" s="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</row>
    <row r="113" spans="1:45" x14ac:dyDescent="0.2">
      <c r="A113" s="2"/>
      <c r="B113" s="2"/>
      <c r="C113" s="2"/>
      <c r="D113" s="36" t="s">
        <v>168</v>
      </c>
      <c r="E113" s="37" t="s">
        <v>200</v>
      </c>
      <c r="F113" s="38">
        <f>B4+(99*B6)</f>
        <v>100</v>
      </c>
      <c r="G113" s="2"/>
      <c r="H113" s="3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3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</row>
    <row r="114" spans="1:45" x14ac:dyDescent="0.2">
      <c r="A114" s="2"/>
      <c r="B114" s="2"/>
      <c r="C114" s="2"/>
      <c r="D114" s="36" t="s">
        <v>38</v>
      </c>
      <c r="E114" s="37" t="s">
        <v>200</v>
      </c>
      <c r="F114" s="38">
        <f>B4+(100*B6)</f>
        <v>101</v>
      </c>
      <c r="G114" s="2"/>
      <c r="H114" s="3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</row>
    <row r="115" spans="1:45" x14ac:dyDescent="0.2">
      <c r="A115" s="2"/>
      <c r="B115" s="2"/>
      <c r="C115" s="2"/>
      <c r="D115" s="36" t="s">
        <v>233</v>
      </c>
      <c r="E115" s="37" t="s">
        <v>200</v>
      </c>
      <c r="F115" s="39">
        <f>B4+(101*B6)</f>
        <v>102</v>
      </c>
      <c r="G115" s="2"/>
      <c r="H115" s="3"/>
    </row>
    <row r="116" spans="1:45" x14ac:dyDescent="0.2">
      <c r="A116" s="2"/>
      <c r="B116" s="2"/>
      <c r="C116" s="2"/>
      <c r="D116" s="36" t="s">
        <v>39</v>
      </c>
      <c r="E116" s="37" t="s">
        <v>200</v>
      </c>
      <c r="F116" s="39">
        <f>B4+(102*B6)</f>
        <v>103</v>
      </c>
      <c r="G116" s="2"/>
      <c r="H116" s="3"/>
      <c r="R116" s="67"/>
      <c r="AK116" s="67"/>
    </row>
    <row r="117" spans="1:45" x14ac:dyDescent="0.2">
      <c r="A117" s="2"/>
      <c r="B117" s="2"/>
      <c r="C117" s="2"/>
      <c r="D117" s="36" t="s">
        <v>234</v>
      </c>
      <c r="E117" s="37" t="s">
        <v>200</v>
      </c>
      <c r="F117" s="38">
        <f>B4+(103*B6)</f>
        <v>104</v>
      </c>
      <c r="G117" s="2"/>
      <c r="H117" s="3"/>
      <c r="R117" s="61"/>
      <c r="AK117" s="61"/>
    </row>
    <row r="118" spans="1:45" x14ac:dyDescent="0.2">
      <c r="A118" s="2"/>
      <c r="B118" s="2"/>
      <c r="C118" s="2"/>
      <c r="D118" s="36" t="s">
        <v>106</v>
      </c>
      <c r="E118" s="37" t="s">
        <v>200</v>
      </c>
      <c r="F118" s="38">
        <f>B4+(104*B6)</f>
        <v>105</v>
      </c>
      <c r="G118" s="2"/>
      <c r="H118" s="3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3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</row>
    <row r="119" spans="1:45" x14ac:dyDescent="0.2">
      <c r="A119" s="2"/>
      <c r="B119" s="2"/>
      <c r="C119" s="2"/>
      <c r="D119" s="36" t="s">
        <v>279</v>
      </c>
      <c r="E119" s="37" t="s">
        <v>200</v>
      </c>
      <c r="F119" s="39">
        <f>B4+(105*B6)</f>
        <v>106</v>
      </c>
      <c r="G119" s="2"/>
      <c r="H119" s="3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3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</row>
    <row r="120" spans="1:45" x14ac:dyDescent="0.2">
      <c r="A120" s="2"/>
      <c r="B120" s="2"/>
      <c r="C120" s="2"/>
      <c r="D120" s="36" t="s">
        <v>153</v>
      </c>
      <c r="E120" s="37" t="s">
        <v>200</v>
      </c>
      <c r="F120" s="39">
        <f>B4+(106*B6)</f>
        <v>107</v>
      </c>
      <c r="G120" s="2"/>
      <c r="H120" s="3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3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</row>
    <row r="121" spans="1:45" x14ac:dyDescent="0.2">
      <c r="A121" s="2"/>
      <c r="B121" s="2"/>
      <c r="C121" s="2"/>
      <c r="D121" s="36" t="s">
        <v>24</v>
      </c>
      <c r="E121" s="37" t="s">
        <v>200</v>
      </c>
      <c r="F121" s="38">
        <f>B4+(107*B6)</f>
        <v>108</v>
      </c>
      <c r="G121" s="2"/>
      <c r="H121" s="3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3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</row>
    <row r="122" spans="1:45" x14ac:dyDescent="0.2">
      <c r="A122" s="2"/>
      <c r="B122" s="2"/>
      <c r="C122" s="2"/>
      <c r="D122" s="36" t="s">
        <v>201</v>
      </c>
      <c r="E122" s="37" t="s">
        <v>200</v>
      </c>
      <c r="F122" s="38">
        <f>B4+(108*B6)</f>
        <v>109</v>
      </c>
      <c r="G122" s="2"/>
      <c r="H122" s="3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3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</row>
    <row r="123" spans="1:45" x14ac:dyDescent="0.2">
      <c r="A123" s="2"/>
      <c r="B123" s="2"/>
      <c r="C123" s="2"/>
      <c r="D123" s="36" t="s">
        <v>89</v>
      </c>
      <c r="E123" s="37" t="s">
        <v>200</v>
      </c>
      <c r="F123" s="39">
        <f>B4+(109*B6)</f>
        <v>110</v>
      </c>
      <c r="G123" s="2"/>
      <c r="H123" s="3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3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</row>
    <row r="124" spans="1:45" x14ac:dyDescent="0.2">
      <c r="A124" s="2"/>
      <c r="B124" s="2"/>
      <c r="C124" s="2"/>
      <c r="D124" s="36" t="s">
        <v>264</v>
      </c>
      <c r="E124" s="37" t="s">
        <v>200</v>
      </c>
      <c r="F124" s="39">
        <f>B4+(110*B6)</f>
        <v>111</v>
      </c>
      <c r="G124" s="2"/>
      <c r="H124" s="3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3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</row>
    <row r="125" spans="1:45" x14ac:dyDescent="0.2">
      <c r="A125" s="2"/>
      <c r="B125" s="2"/>
      <c r="C125" s="2"/>
      <c r="D125" s="36" t="s">
        <v>137</v>
      </c>
      <c r="E125" s="37" t="s">
        <v>200</v>
      </c>
      <c r="F125" s="38">
        <f>B4+(111*B6)</f>
        <v>112</v>
      </c>
      <c r="G125" s="2"/>
      <c r="H125" s="3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3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</row>
    <row r="126" spans="1:45" x14ac:dyDescent="0.2">
      <c r="A126" s="2"/>
      <c r="B126" s="2"/>
      <c r="C126" s="2"/>
      <c r="D126" s="36" t="s">
        <v>6</v>
      </c>
      <c r="E126" s="37" t="s">
        <v>200</v>
      </c>
      <c r="F126" s="38">
        <f>B4+(112*B6)</f>
        <v>113</v>
      </c>
      <c r="G126" s="2"/>
      <c r="H126" s="3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3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</row>
    <row r="127" spans="1:45" x14ac:dyDescent="0.2">
      <c r="A127" s="2"/>
      <c r="B127" s="2"/>
      <c r="C127" s="2"/>
      <c r="D127" s="36" t="s">
        <v>185</v>
      </c>
      <c r="E127" s="37" t="s">
        <v>200</v>
      </c>
      <c r="F127" s="38">
        <f>B4+(113*B6)</f>
        <v>114</v>
      </c>
      <c r="G127" s="2"/>
      <c r="H127" s="3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3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</row>
    <row r="128" spans="1:45" x14ac:dyDescent="0.2">
      <c r="A128" s="2"/>
      <c r="B128" s="2"/>
      <c r="C128" s="2"/>
      <c r="D128" s="36" t="s">
        <v>74</v>
      </c>
      <c r="E128" s="37" t="s">
        <v>200</v>
      </c>
      <c r="F128" s="38">
        <f>B4+(114*B6)</f>
        <v>115</v>
      </c>
      <c r="G128" s="2"/>
      <c r="H128" s="3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3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</row>
    <row r="129" spans="1:47" x14ac:dyDescent="0.2">
      <c r="A129" s="2"/>
      <c r="B129" s="2"/>
      <c r="C129" s="2"/>
      <c r="D129" s="36" t="s">
        <v>248</v>
      </c>
      <c r="E129" s="37" t="s">
        <v>200</v>
      </c>
      <c r="F129" s="39">
        <f>B4+(115*B6)</f>
        <v>116</v>
      </c>
      <c r="G129" s="2"/>
      <c r="H129" s="3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3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</row>
    <row r="130" spans="1:47" x14ac:dyDescent="0.2">
      <c r="A130" s="2"/>
      <c r="B130" s="2"/>
      <c r="C130" s="2"/>
      <c r="D130" s="36" t="s">
        <v>121</v>
      </c>
      <c r="E130" s="37" t="s">
        <v>200</v>
      </c>
      <c r="F130" s="39">
        <f>B4+(116*B6)</f>
        <v>117</v>
      </c>
      <c r="G130" s="2"/>
      <c r="H130" s="3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3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</row>
    <row r="131" spans="1:47" x14ac:dyDescent="0.2">
      <c r="A131" s="2"/>
      <c r="B131" s="2"/>
      <c r="C131" s="2"/>
      <c r="D131" s="36" t="s">
        <v>293</v>
      </c>
      <c r="E131" s="37" t="s">
        <v>200</v>
      </c>
      <c r="F131" s="38">
        <f>B4+(117*B6)</f>
        <v>118</v>
      </c>
      <c r="G131" s="2"/>
      <c r="H131" s="3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3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</row>
    <row r="132" spans="1:47" x14ac:dyDescent="0.2">
      <c r="A132" s="2"/>
      <c r="B132" s="2"/>
      <c r="C132" s="2"/>
      <c r="D132" s="36" t="s">
        <v>169</v>
      </c>
      <c r="E132" s="37" t="s">
        <v>200</v>
      </c>
      <c r="F132" s="38">
        <f>B4+(118*B6)</f>
        <v>119</v>
      </c>
      <c r="G132" s="2"/>
      <c r="H132" s="3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3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</row>
    <row r="133" spans="1:47" x14ac:dyDescent="0.2">
      <c r="A133" s="2"/>
      <c r="B133" s="2"/>
      <c r="C133" s="2"/>
      <c r="D133" s="36" t="s">
        <v>294</v>
      </c>
      <c r="E133" s="37" t="s">
        <v>200</v>
      </c>
      <c r="F133" s="39">
        <f>B4+(119*B6)</f>
        <v>120</v>
      </c>
      <c r="G133" s="2"/>
      <c r="H133" s="3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3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</row>
    <row r="134" spans="1:47" x14ac:dyDescent="0.2">
      <c r="A134" s="2"/>
      <c r="B134" s="2"/>
      <c r="C134" s="2"/>
      <c r="D134" s="36" t="s">
        <v>170</v>
      </c>
      <c r="E134" s="37" t="s">
        <v>200</v>
      </c>
      <c r="F134" s="39">
        <f>B4+(120*B6)</f>
        <v>121</v>
      </c>
      <c r="G134" s="2"/>
      <c r="H134" s="3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3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</row>
    <row r="135" spans="1:47" x14ac:dyDescent="0.2">
      <c r="A135" s="2"/>
      <c r="B135" s="2"/>
      <c r="C135" s="2"/>
      <c r="D135" s="36" t="s">
        <v>40</v>
      </c>
      <c r="E135" s="37" t="s">
        <v>200</v>
      </c>
      <c r="F135" s="38">
        <f>B4+(121*B6)</f>
        <v>122</v>
      </c>
      <c r="G135" s="2"/>
      <c r="H135" s="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</row>
    <row r="136" spans="1:47" x14ac:dyDescent="0.2">
      <c r="A136" s="2"/>
      <c r="B136" s="2"/>
      <c r="C136" s="2"/>
      <c r="D136" s="36" t="s">
        <v>235</v>
      </c>
      <c r="E136" s="37" t="s">
        <v>200</v>
      </c>
      <c r="F136" s="38">
        <f>B4+(122*B6)</f>
        <v>123</v>
      </c>
      <c r="G136" s="2"/>
      <c r="H136" s="3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3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</row>
    <row r="137" spans="1:47" x14ac:dyDescent="0.2">
      <c r="A137" s="2"/>
      <c r="B137" s="2"/>
      <c r="C137" s="2"/>
      <c r="D137" s="36" t="s">
        <v>107</v>
      </c>
      <c r="E137" s="37" t="s">
        <v>200</v>
      </c>
      <c r="F137" s="39">
        <f>B4+(123*B6)</f>
        <v>124</v>
      </c>
      <c r="G137" s="2"/>
      <c r="H137" s="3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</row>
    <row r="138" spans="1:47" x14ac:dyDescent="0.2">
      <c r="A138" s="2"/>
      <c r="B138" s="2"/>
      <c r="C138" s="2"/>
      <c r="D138" s="36" t="s">
        <v>280</v>
      </c>
      <c r="E138" s="37" t="s">
        <v>200</v>
      </c>
      <c r="F138" s="39">
        <f>B4+(124*B6)</f>
        <v>125</v>
      </c>
      <c r="G138" s="2"/>
      <c r="H138" s="3"/>
    </row>
    <row r="139" spans="1:47" x14ac:dyDescent="0.2">
      <c r="A139" s="2"/>
      <c r="B139" s="2"/>
      <c r="C139" s="2"/>
      <c r="D139" s="36" t="s">
        <v>154</v>
      </c>
      <c r="E139" s="37" t="s">
        <v>200</v>
      </c>
      <c r="F139" s="38">
        <f>B4+(125*B6)</f>
        <v>126</v>
      </c>
      <c r="G139" s="2"/>
      <c r="H139" s="3"/>
      <c r="R139" s="67"/>
      <c r="AK139" s="67"/>
    </row>
    <row r="140" spans="1:47" x14ac:dyDescent="0.2">
      <c r="A140" s="2"/>
      <c r="B140" s="2"/>
      <c r="C140" s="2"/>
      <c r="D140" s="36" t="s">
        <v>25</v>
      </c>
      <c r="E140" s="37" t="s">
        <v>200</v>
      </c>
      <c r="F140" s="38">
        <f>B4+(126*B6)</f>
        <v>127</v>
      </c>
      <c r="G140" s="2"/>
      <c r="H140" s="3"/>
      <c r="R140" s="61"/>
      <c r="AK140" s="61"/>
      <c r="AU140" s="47"/>
    </row>
    <row r="141" spans="1:47" x14ac:dyDescent="0.2">
      <c r="A141" s="2"/>
      <c r="B141" s="2"/>
      <c r="C141" s="2"/>
      <c r="D141" s="36" t="s">
        <v>202</v>
      </c>
      <c r="E141" s="37" t="s">
        <v>200</v>
      </c>
      <c r="F141" s="38">
        <f>B4+(127*B6)</f>
        <v>128</v>
      </c>
      <c r="G141" s="2"/>
      <c r="H141" s="3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6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U141" s="47"/>
    </row>
    <row r="142" spans="1:47" x14ac:dyDescent="0.2">
      <c r="A142" s="2"/>
      <c r="B142" s="2"/>
      <c r="C142" s="2"/>
      <c r="D142" s="36" t="s">
        <v>90</v>
      </c>
      <c r="E142" s="37" t="s">
        <v>200</v>
      </c>
      <c r="F142" s="38">
        <f>B4+(128*B6)</f>
        <v>129</v>
      </c>
      <c r="G142" s="2"/>
      <c r="H142" s="3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6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U142" s="47"/>
    </row>
    <row r="143" spans="1:47" x14ac:dyDescent="0.2">
      <c r="A143" s="2"/>
      <c r="B143" s="2"/>
      <c r="C143" s="2"/>
      <c r="D143" s="36" t="s">
        <v>265</v>
      </c>
      <c r="E143" s="37" t="s">
        <v>200</v>
      </c>
      <c r="F143" s="39">
        <f>B4+(129*B6)</f>
        <v>130</v>
      </c>
      <c r="G143" s="2"/>
      <c r="H143" s="3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6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U143" s="47"/>
    </row>
    <row r="144" spans="1:47" x14ac:dyDescent="0.2">
      <c r="A144" s="2"/>
      <c r="B144" s="2"/>
      <c r="C144" s="2"/>
      <c r="D144" s="36" t="s">
        <v>138</v>
      </c>
      <c r="E144" s="37" t="s">
        <v>200</v>
      </c>
      <c r="F144" s="39">
        <f>B4+(130*B6)</f>
        <v>131</v>
      </c>
      <c r="G144" s="2"/>
      <c r="H144" s="3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6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U144" s="47"/>
    </row>
    <row r="145" spans="1:47" x14ac:dyDescent="0.2">
      <c r="A145" s="2"/>
      <c r="B145" s="2"/>
      <c r="C145" s="2"/>
      <c r="D145" s="36" t="s">
        <v>7</v>
      </c>
      <c r="E145" s="37" t="s">
        <v>200</v>
      </c>
      <c r="F145" s="38">
        <f>B4+(131*B6)</f>
        <v>132</v>
      </c>
      <c r="G145" s="2"/>
      <c r="H145" s="3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6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U145" s="47"/>
    </row>
    <row r="146" spans="1:47" x14ac:dyDescent="0.2">
      <c r="A146" s="2"/>
      <c r="B146" s="2"/>
      <c r="C146" s="2"/>
      <c r="D146" s="36" t="s">
        <v>186</v>
      </c>
      <c r="E146" s="37" t="s">
        <v>200</v>
      </c>
      <c r="F146" s="38">
        <f>B4+(132*B6)</f>
        <v>133</v>
      </c>
      <c r="G146" s="2"/>
      <c r="H146" s="3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6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U146" s="47"/>
    </row>
    <row r="147" spans="1:47" x14ac:dyDescent="0.2">
      <c r="A147" s="2"/>
      <c r="B147" s="2"/>
      <c r="C147" s="2"/>
      <c r="D147" s="36" t="s">
        <v>58</v>
      </c>
      <c r="E147" s="37" t="s">
        <v>200</v>
      </c>
      <c r="F147" s="39">
        <f>B4+(133*B6)</f>
        <v>134</v>
      </c>
      <c r="G147" s="2"/>
      <c r="H147" s="3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6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U147" s="47"/>
    </row>
    <row r="148" spans="1:47" x14ac:dyDescent="0.2">
      <c r="A148" s="2"/>
      <c r="B148" s="2"/>
      <c r="C148" s="2"/>
      <c r="D148" s="36" t="s">
        <v>249</v>
      </c>
      <c r="E148" s="37" t="s">
        <v>200</v>
      </c>
      <c r="F148" s="39">
        <f>B4+(134*B6)</f>
        <v>135</v>
      </c>
      <c r="G148" s="2"/>
      <c r="H148" s="3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6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U148" s="47"/>
    </row>
    <row r="149" spans="1:47" x14ac:dyDescent="0.2">
      <c r="A149" s="2"/>
      <c r="B149" s="2"/>
      <c r="C149" s="2"/>
      <c r="D149" s="36" t="s">
        <v>122</v>
      </c>
      <c r="E149" s="37" t="s">
        <v>200</v>
      </c>
      <c r="F149" s="38">
        <f>B4+(135*B6)</f>
        <v>136</v>
      </c>
      <c r="G149" s="2"/>
      <c r="H149" s="3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6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U149" s="47"/>
    </row>
    <row r="150" spans="1:47" x14ac:dyDescent="0.2">
      <c r="A150" s="2"/>
      <c r="B150" s="2"/>
      <c r="C150" s="2"/>
      <c r="D150" s="36" t="s">
        <v>250</v>
      </c>
      <c r="E150" s="37" t="s">
        <v>200</v>
      </c>
      <c r="F150" s="38">
        <f>B4+(136*B6)</f>
        <v>137</v>
      </c>
      <c r="G150" s="2"/>
      <c r="H150" s="3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6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U150" s="47"/>
    </row>
    <row r="151" spans="1:47" x14ac:dyDescent="0.2">
      <c r="A151" s="2"/>
      <c r="B151" s="2"/>
      <c r="C151" s="2"/>
      <c r="D151" s="36" t="s">
        <v>123</v>
      </c>
      <c r="E151" s="37" t="s">
        <v>200</v>
      </c>
      <c r="F151" s="39">
        <f>B4+(137*B6)</f>
        <v>138</v>
      </c>
      <c r="G151" s="2"/>
      <c r="H151" s="3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6"/>
      <c r="AC151" s="64"/>
      <c r="AD151" s="64"/>
      <c r="AE151" s="64"/>
      <c r="AF151" s="64"/>
      <c r="AG151" s="64"/>
      <c r="AH151" s="64"/>
      <c r="AI151" s="64"/>
      <c r="AJ151" s="64"/>
      <c r="AK151" s="64"/>
      <c r="AL151" s="64"/>
      <c r="AM151" s="64"/>
      <c r="AN151" s="64"/>
      <c r="AO151" s="64"/>
      <c r="AP151" s="64"/>
      <c r="AQ151" s="64"/>
      <c r="AR151" s="64"/>
      <c r="AS151" s="64"/>
      <c r="AU151" s="47"/>
    </row>
    <row r="152" spans="1:47" x14ac:dyDescent="0.2">
      <c r="A152" s="2"/>
      <c r="B152" s="2"/>
      <c r="C152" s="2"/>
      <c r="D152" s="36" t="s">
        <v>295</v>
      </c>
      <c r="E152" s="37" t="s">
        <v>200</v>
      </c>
      <c r="F152" s="39">
        <f>B4+(138*B6)</f>
        <v>139</v>
      </c>
      <c r="G152" s="2"/>
      <c r="H152" s="3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6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U152" s="47"/>
    </row>
    <row r="153" spans="1:47" x14ac:dyDescent="0.2">
      <c r="A153" s="2"/>
      <c r="B153" s="2"/>
      <c r="C153" s="2"/>
      <c r="D153" s="36" t="s">
        <v>171</v>
      </c>
      <c r="E153" s="37" t="s">
        <v>200</v>
      </c>
      <c r="F153" s="38">
        <f>B4+(139*B6)</f>
        <v>140</v>
      </c>
      <c r="G153" s="2"/>
      <c r="H153" s="3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6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U153" s="47"/>
    </row>
    <row r="154" spans="1:47" x14ac:dyDescent="0.2">
      <c r="A154" s="2"/>
      <c r="B154" s="2"/>
      <c r="C154" s="2"/>
      <c r="D154" s="36" t="s">
        <v>41</v>
      </c>
      <c r="E154" s="37" t="s">
        <v>200</v>
      </c>
      <c r="F154" s="38">
        <f>B4+(140*B6)</f>
        <v>141</v>
      </c>
      <c r="G154" s="2"/>
      <c r="H154" s="3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6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U154" s="47"/>
    </row>
    <row r="155" spans="1:47" x14ac:dyDescent="0.2">
      <c r="A155" s="2"/>
      <c r="B155" s="2"/>
      <c r="C155" s="2"/>
      <c r="D155" s="36" t="s">
        <v>219</v>
      </c>
      <c r="E155" s="37" t="s">
        <v>200</v>
      </c>
      <c r="F155" s="38">
        <f>B4+(141*B6)</f>
        <v>142</v>
      </c>
      <c r="G155" s="2"/>
      <c r="H155" s="3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6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U155" s="47"/>
    </row>
    <row r="156" spans="1:47" x14ac:dyDescent="0.2">
      <c r="A156" s="2"/>
      <c r="B156" s="2"/>
      <c r="C156" s="2"/>
      <c r="D156" s="36" t="s">
        <v>108</v>
      </c>
      <c r="E156" s="37" t="s">
        <v>200</v>
      </c>
      <c r="F156" s="38">
        <f>B4+(142*B6)</f>
        <v>143</v>
      </c>
      <c r="G156" s="2"/>
      <c r="H156" s="3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6"/>
      <c r="AC156" s="64"/>
      <c r="AD156" s="64"/>
      <c r="AE156" s="64"/>
      <c r="AF156" s="64"/>
      <c r="AG156" s="64"/>
      <c r="AH156" s="64"/>
      <c r="AI156" s="64"/>
      <c r="AJ156" s="64"/>
      <c r="AK156" s="64"/>
      <c r="AL156" s="64"/>
      <c r="AM156" s="64"/>
      <c r="AN156" s="64"/>
      <c r="AO156" s="64"/>
      <c r="AP156" s="64"/>
      <c r="AQ156" s="64"/>
      <c r="AR156" s="64"/>
      <c r="AS156" s="64"/>
      <c r="AU156" s="47"/>
    </row>
    <row r="157" spans="1:47" x14ac:dyDescent="0.2">
      <c r="A157" s="2"/>
      <c r="B157" s="2"/>
      <c r="C157" s="2"/>
      <c r="D157" s="36" t="s">
        <v>281</v>
      </c>
      <c r="E157" s="37" t="s">
        <v>200</v>
      </c>
      <c r="F157" s="39">
        <f>B4+(143*B6)</f>
        <v>144</v>
      </c>
      <c r="G157" s="2"/>
      <c r="H157" s="3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6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U157" s="47"/>
    </row>
    <row r="158" spans="1:47" x14ac:dyDescent="0.2">
      <c r="A158" s="2"/>
      <c r="B158" s="2"/>
      <c r="C158" s="2"/>
      <c r="D158" s="36" t="s">
        <v>155</v>
      </c>
      <c r="E158" s="37" t="s">
        <v>200</v>
      </c>
      <c r="F158" s="39">
        <f>B4+(144*B6)</f>
        <v>145</v>
      </c>
      <c r="G158" s="2"/>
      <c r="H158" s="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47"/>
      <c r="AC158" s="65"/>
      <c r="AU158" s="47"/>
    </row>
    <row r="159" spans="1:47" x14ac:dyDescent="0.2">
      <c r="A159" s="2"/>
      <c r="B159" s="2"/>
      <c r="C159" s="2"/>
      <c r="D159" s="36" t="s">
        <v>26</v>
      </c>
      <c r="E159" s="37" t="s">
        <v>200</v>
      </c>
      <c r="F159" s="38">
        <f>B4+(145*B6)</f>
        <v>146</v>
      </c>
      <c r="G159" s="2"/>
      <c r="H159" s="3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47"/>
      <c r="AC159" s="69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U159" s="47"/>
    </row>
    <row r="160" spans="1:47" x14ac:dyDescent="0.2">
      <c r="A160" s="2"/>
      <c r="B160" s="2"/>
      <c r="C160" s="2"/>
      <c r="D160" s="36" t="s">
        <v>203</v>
      </c>
      <c r="E160" s="37" t="s">
        <v>200</v>
      </c>
      <c r="F160" s="38">
        <f>B4+(146*B6)</f>
        <v>147</v>
      </c>
      <c r="G160" s="2"/>
      <c r="H160" s="3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C160" s="69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U160" s="47"/>
    </row>
    <row r="161" spans="1:47" x14ac:dyDescent="0.2">
      <c r="A161" s="2"/>
      <c r="B161" s="2"/>
      <c r="C161" s="2"/>
      <c r="D161" s="36" t="s">
        <v>91</v>
      </c>
      <c r="E161" s="37" t="s">
        <v>200</v>
      </c>
      <c r="F161" s="39">
        <f>B4+(147*B6)</f>
        <v>148</v>
      </c>
      <c r="G161" s="2"/>
      <c r="H161" s="3"/>
      <c r="AC161" s="71"/>
      <c r="AU161" s="47"/>
    </row>
    <row r="162" spans="1:47" x14ac:dyDescent="0.2">
      <c r="A162" s="2"/>
      <c r="B162" s="2"/>
      <c r="C162" s="2"/>
      <c r="D162" s="36" t="s">
        <v>266</v>
      </c>
      <c r="E162" s="37" t="s">
        <v>200</v>
      </c>
      <c r="F162" s="39">
        <f>B4+(148*B6)</f>
        <v>149</v>
      </c>
      <c r="G162" s="2"/>
      <c r="H162" s="3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</row>
    <row r="163" spans="1:47" x14ac:dyDescent="0.2">
      <c r="A163" s="2"/>
      <c r="B163" s="2"/>
      <c r="C163" s="2"/>
      <c r="D163" s="36" t="s">
        <v>139</v>
      </c>
      <c r="E163" s="37" t="s">
        <v>200</v>
      </c>
      <c r="F163" s="38">
        <f>B4+(149*B6)</f>
        <v>150</v>
      </c>
      <c r="G163" s="2"/>
      <c r="H163" s="3"/>
    </row>
    <row r="164" spans="1:47" x14ac:dyDescent="0.2">
      <c r="A164" s="2"/>
      <c r="B164" s="2"/>
      <c r="C164" s="2"/>
      <c r="D164" s="36" t="s">
        <v>8</v>
      </c>
      <c r="E164" s="37" t="s">
        <v>200</v>
      </c>
      <c r="F164" s="38">
        <f>B4+(150*B6)</f>
        <v>151</v>
      </c>
      <c r="G164" s="2"/>
      <c r="H164" s="3"/>
    </row>
    <row r="165" spans="1:47" x14ac:dyDescent="0.2">
      <c r="A165" s="2"/>
      <c r="B165" s="2"/>
      <c r="C165" s="2"/>
      <c r="D165" s="36" t="s">
        <v>187</v>
      </c>
      <c r="E165" s="37" t="s">
        <v>200</v>
      </c>
      <c r="F165" s="39">
        <f>B4+(151*B6)</f>
        <v>152</v>
      </c>
      <c r="G165" s="2"/>
      <c r="H165" s="3"/>
    </row>
    <row r="166" spans="1:47" x14ac:dyDescent="0.2">
      <c r="A166" s="2"/>
      <c r="B166" s="2"/>
      <c r="C166" s="2"/>
      <c r="D166" s="36" t="s">
        <v>59</v>
      </c>
      <c r="E166" s="37" t="s">
        <v>200</v>
      </c>
      <c r="F166" s="39">
        <f>B4+(152*B6)</f>
        <v>153</v>
      </c>
      <c r="G166" s="2"/>
      <c r="H166" s="3"/>
    </row>
    <row r="167" spans="1:47" x14ac:dyDescent="0.2">
      <c r="A167" s="2"/>
      <c r="B167" s="2"/>
      <c r="C167" s="2"/>
      <c r="D167" s="36" t="s">
        <v>188</v>
      </c>
      <c r="E167" s="37" t="s">
        <v>200</v>
      </c>
      <c r="F167" s="38">
        <f>B4+(153*B6)</f>
        <v>154</v>
      </c>
      <c r="G167" s="2"/>
      <c r="H167" s="3"/>
    </row>
    <row r="168" spans="1:47" x14ac:dyDescent="0.2">
      <c r="A168" s="2"/>
      <c r="B168" s="2"/>
      <c r="C168" s="2"/>
      <c r="D168" s="36" t="s">
        <v>60</v>
      </c>
      <c r="E168" s="37" t="s">
        <v>200</v>
      </c>
      <c r="F168" s="38">
        <f>B4+(154*B6)</f>
        <v>155</v>
      </c>
      <c r="G168" s="2"/>
      <c r="H168" s="3"/>
    </row>
    <row r="169" spans="1:47" x14ac:dyDescent="0.2">
      <c r="A169" s="2"/>
      <c r="B169" s="2"/>
      <c r="C169" s="2"/>
      <c r="D169" s="36" t="s">
        <v>251</v>
      </c>
      <c r="E169" s="37" t="s">
        <v>200</v>
      </c>
      <c r="F169" s="38">
        <f>B4+(155*B6)</f>
        <v>156</v>
      </c>
      <c r="G169" s="2"/>
      <c r="H169" s="3"/>
    </row>
    <row r="170" spans="1:47" x14ac:dyDescent="0.2">
      <c r="A170" s="2"/>
      <c r="B170" s="2"/>
      <c r="C170" s="2"/>
      <c r="D170" s="36" t="s">
        <v>124</v>
      </c>
      <c r="E170" s="37" t="s">
        <v>200</v>
      </c>
      <c r="F170" s="38">
        <f>B4+(156*B6)</f>
        <v>157</v>
      </c>
      <c r="G170" s="2"/>
      <c r="H170" s="3"/>
    </row>
    <row r="171" spans="1:47" x14ac:dyDescent="0.2">
      <c r="A171" s="2"/>
      <c r="B171" s="2"/>
      <c r="C171" s="2"/>
      <c r="D171" s="36" t="s">
        <v>296</v>
      </c>
      <c r="E171" s="37" t="s">
        <v>200</v>
      </c>
      <c r="F171" s="39">
        <f>B4+(157*B6)</f>
        <v>158</v>
      </c>
      <c r="G171" s="2"/>
      <c r="H171" s="3"/>
    </row>
    <row r="172" spans="1:47" x14ac:dyDescent="0.2">
      <c r="A172" s="2"/>
      <c r="B172" s="2"/>
      <c r="C172" s="2"/>
      <c r="D172" s="36" t="s">
        <v>172</v>
      </c>
      <c r="E172" s="37" t="s">
        <v>200</v>
      </c>
      <c r="F172" s="39">
        <f>B4+(158*B6)</f>
        <v>159</v>
      </c>
      <c r="G172" s="2"/>
      <c r="H172" s="3"/>
    </row>
    <row r="173" spans="1:47" x14ac:dyDescent="0.2">
      <c r="A173" s="2"/>
      <c r="B173" s="2"/>
      <c r="C173" s="2"/>
      <c r="D173" s="36" t="s">
        <v>42</v>
      </c>
      <c r="E173" s="37" t="s">
        <v>200</v>
      </c>
      <c r="F173" s="38">
        <f>B4+(159*B6)</f>
        <v>160</v>
      </c>
      <c r="G173" s="2"/>
      <c r="H173" s="3"/>
    </row>
    <row r="174" spans="1:47" x14ac:dyDescent="0.2">
      <c r="A174" s="2"/>
      <c r="B174" s="2"/>
      <c r="C174" s="2"/>
      <c r="D174" s="36" t="s">
        <v>220</v>
      </c>
      <c r="E174" s="37" t="s">
        <v>200</v>
      </c>
      <c r="F174" s="38">
        <f>B4+(160*B6)</f>
        <v>161</v>
      </c>
      <c r="G174" s="2"/>
      <c r="H174" s="3"/>
    </row>
    <row r="175" spans="1:47" x14ac:dyDescent="0.2">
      <c r="A175" s="2"/>
      <c r="B175" s="2"/>
      <c r="C175" s="2"/>
      <c r="D175" s="36" t="s">
        <v>109</v>
      </c>
      <c r="E175" s="37" t="s">
        <v>200</v>
      </c>
      <c r="F175" s="39">
        <f>B4+(161*B6)</f>
        <v>162</v>
      </c>
      <c r="G175" s="2"/>
      <c r="H175" s="3"/>
    </row>
    <row r="176" spans="1:47" x14ac:dyDescent="0.2">
      <c r="A176" s="2"/>
      <c r="B176" s="2"/>
      <c r="C176" s="2"/>
      <c r="D176" s="36" t="s">
        <v>282</v>
      </c>
      <c r="E176" s="37" t="s">
        <v>200</v>
      </c>
      <c r="F176" s="39">
        <f>B4+(162*B6)</f>
        <v>163</v>
      </c>
      <c r="G176" s="2"/>
      <c r="H176" s="3"/>
    </row>
    <row r="177" spans="1:47" x14ac:dyDescent="0.2">
      <c r="A177" s="2"/>
      <c r="B177" s="2"/>
      <c r="C177" s="2"/>
      <c r="D177" s="36" t="s">
        <v>156</v>
      </c>
      <c r="E177" s="37" t="s">
        <v>200</v>
      </c>
      <c r="F177" s="38">
        <f>B4+(163*B6)</f>
        <v>164</v>
      </c>
      <c r="G177" s="2"/>
      <c r="H177" s="3"/>
    </row>
    <row r="178" spans="1:47" x14ac:dyDescent="0.2">
      <c r="A178" s="2"/>
      <c r="B178" s="2"/>
      <c r="C178" s="2"/>
      <c r="D178" s="36" t="s">
        <v>27</v>
      </c>
      <c r="E178" s="37" t="s">
        <v>200</v>
      </c>
      <c r="F178" s="38">
        <f>B4+(164*B6)</f>
        <v>165</v>
      </c>
      <c r="G178" s="2"/>
      <c r="H178" s="3"/>
    </row>
    <row r="179" spans="1:47" x14ac:dyDescent="0.2">
      <c r="A179" s="2"/>
      <c r="B179" s="2"/>
      <c r="C179" s="2"/>
      <c r="D179" s="36" t="s">
        <v>204</v>
      </c>
      <c r="E179" s="37" t="s">
        <v>200</v>
      </c>
      <c r="F179" s="39">
        <f>B4+(165*B6)</f>
        <v>166</v>
      </c>
      <c r="G179" s="2"/>
      <c r="H179" s="3"/>
    </row>
    <row r="180" spans="1:47" x14ac:dyDescent="0.2">
      <c r="A180" s="2"/>
      <c r="B180" s="2"/>
      <c r="C180" s="2"/>
      <c r="D180" s="36" t="s">
        <v>75</v>
      </c>
      <c r="E180" s="37" t="s">
        <v>200</v>
      </c>
      <c r="F180" s="39">
        <f>B4+(166*B6)</f>
        <v>167</v>
      </c>
      <c r="G180" s="2"/>
      <c r="H180" s="3"/>
    </row>
    <row r="181" spans="1:47" x14ac:dyDescent="0.2">
      <c r="A181" s="2"/>
      <c r="B181" s="2"/>
      <c r="C181" s="2"/>
      <c r="D181" s="36" t="s">
        <v>267</v>
      </c>
      <c r="E181" s="37" t="s">
        <v>200</v>
      </c>
      <c r="F181" s="38">
        <f>B4+(167*B6)</f>
        <v>168</v>
      </c>
      <c r="G181" s="2"/>
      <c r="H181" s="3"/>
    </row>
    <row r="182" spans="1:47" x14ac:dyDescent="0.2">
      <c r="A182" s="2"/>
      <c r="B182" s="2"/>
      <c r="C182" s="2"/>
      <c r="D182" s="52" t="s">
        <v>140</v>
      </c>
      <c r="E182" s="53" t="s">
        <v>200</v>
      </c>
      <c r="F182" s="54">
        <f>B4+(168*B6)</f>
        <v>169</v>
      </c>
      <c r="G182" s="2"/>
      <c r="H182" s="3"/>
    </row>
    <row r="183" spans="1:47" x14ac:dyDescent="0.2">
      <c r="A183" s="2"/>
      <c r="B183" s="2"/>
      <c r="C183" s="2"/>
      <c r="D183" s="36" t="s">
        <v>9</v>
      </c>
      <c r="E183" s="37" t="s">
        <v>200</v>
      </c>
      <c r="F183" s="38">
        <f>B4+(169*B6)</f>
        <v>170</v>
      </c>
      <c r="G183" s="2"/>
      <c r="H183" s="3"/>
    </row>
    <row r="184" spans="1:47" x14ac:dyDescent="0.2">
      <c r="A184" s="2"/>
      <c r="B184" s="2"/>
      <c r="C184" s="2"/>
      <c r="D184" s="36" t="s">
        <v>141</v>
      </c>
      <c r="E184" s="37" t="s">
        <v>200</v>
      </c>
      <c r="F184" s="38">
        <f>B4+(170*B6)</f>
        <v>171</v>
      </c>
      <c r="G184" s="2"/>
      <c r="H184" s="3"/>
    </row>
    <row r="185" spans="1:47" x14ac:dyDescent="0.2">
      <c r="A185" s="2"/>
      <c r="B185" s="2"/>
      <c r="C185" s="2"/>
      <c r="D185" s="36" t="s">
        <v>10</v>
      </c>
      <c r="E185" s="37" t="s">
        <v>200</v>
      </c>
      <c r="F185" s="38">
        <f>B4+(171*B6)</f>
        <v>172</v>
      </c>
      <c r="G185" s="2"/>
      <c r="H185" s="3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</row>
    <row r="186" spans="1:47" x14ac:dyDescent="0.2">
      <c r="A186" s="2"/>
      <c r="B186" s="2"/>
      <c r="C186" s="2"/>
      <c r="D186" s="36" t="s">
        <v>189</v>
      </c>
      <c r="E186" s="37" t="s">
        <v>200</v>
      </c>
      <c r="F186" s="38">
        <f>B4+(172*B6)</f>
        <v>173</v>
      </c>
      <c r="G186" s="2"/>
      <c r="H186" s="3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</row>
    <row r="187" spans="1:47" x14ac:dyDescent="0.2">
      <c r="A187" s="2"/>
      <c r="B187" s="2"/>
      <c r="C187" s="2"/>
      <c r="D187" s="36" t="s">
        <v>61</v>
      </c>
      <c r="E187" s="37" t="s">
        <v>200</v>
      </c>
      <c r="F187" s="39">
        <f>B4+(173*B6)</f>
        <v>174</v>
      </c>
      <c r="G187" s="2"/>
      <c r="H187" s="3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</row>
    <row r="188" spans="1:47" x14ac:dyDescent="0.2">
      <c r="A188" s="2"/>
      <c r="B188" s="2"/>
      <c r="C188" s="2"/>
      <c r="D188" s="36" t="s">
        <v>236</v>
      </c>
      <c r="E188" s="37" t="s">
        <v>200</v>
      </c>
      <c r="F188" s="39">
        <f>B4+(174*B6)</f>
        <v>175</v>
      </c>
      <c r="G188" s="2"/>
      <c r="H188" s="3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</row>
    <row r="189" spans="1:47" x14ac:dyDescent="0.2">
      <c r="A189" s="2"/>
      <c r="B189" s="2"/>
      <c r="C189" s="2"/>
      <c r="D189" s="36" t="s">
        <v>125</v>
      </c>
      <c r="E189" s="37" t="s">
        <v>200</v>
      </c>
      <c r="F189" s="38">
        <f>B4+(175*B6)</f>
        <v>176</v>
      </c>
      <c r="G189" s="2"/>
      <c r="H189" s="3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</row>
    <row r="190" spans="1:47" x14ac:dyDescent="0.2">
      <c r="A190" s="2"/>
      <c r="B190" s="2"/>
      <c r="C190" s="2"/>
      <c r="D190" s="36" t="s">
        <v>297</v>
      </c>
      <c r="E190" s="37" t="s">
        <v>200</v>
      </c>
      <c r="F190" s="38">
        <f>B4+(176*B6)</f>
        <v>177</v>
      </c>
      <c r="G190" s="2"/>
      <c r="H190" s="3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</row>
    <row r="191" spans="1:47" x14ac:dyDescent="0.2">
      <c r="A191" s="2"/>
      <c r="B191" s="2"/>
      <c r="C191" s="2"/>
      <c r="D191" s="36" t="s">
        <v>173</v>
      </c>
      <c r="E191" s="37" t="s">
        <v>200</v>
      </c>
      <c r="F191" s="39">
        <f>B4+(177*B6)</f>
        <v>178</v>
      </c>
      <c r="G191" s="2"/>
      <c r="H191" s="3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</row>
    <row r="192" spans="1:47" x14ac:dyDescent="0.2">
      <c r="A192" s="2"/>
      <c r="B192" s="2"/>
      <c r="C192" s="2"/>
      <c r="D192" s="36" t="s">
        <v>43</v>
      </c>
      <c r="E192" s="37" t="s">
        <v>200</v>
      </c>
      <c r="F192" s="39">
        <f>B4+(178*B6)</f>
        <v>179</v>
      </c>
      <c r="G192" s="2"/>
      <c r="H192" s="3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</row>
    <row r="193" spans="1:47" x14ac:dyDescent="0.2">
      <c r="A193" s="2"/>
      <c r="B193" s="2"/>
      <c r="C193" s="2"/>
      <c r="D193" s="36" t="s">
        <v>221</v>
      </c>
      <c r="E193" s="37" t="s">
        <v>200</v>
      </c>
      <c r="F193" s="38">
        <f>B4+(179*B6)</f>
        <v>180</v>
      </c>
      <c r="G193" s="2"/>
      <c r="H193" s="3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</row>
    <row r="194" spans="1:47" x14ac:dyDescent="0.2">
      <c r="A194" s="2"/>
      <c r="B194" s="2"/>
      <c r="C194" s="2"/>
      <c r="D194" s="36" t="s">
        <v>110</v>
      </c>
      <c r="E194" s="37" t="s">
        <v>200</v>
      </c>
      <c r="F194" s="38">
        <f>B4+(180*B6)</f>
        <v>181</v>
      </c>
      <c r="G194" s="2"/>
      <c r="H194" s="3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</row>
    <row r="195" spans="1:47" x14ac:dyDescent="0.2">
      <c r="A195" s="2"/>
      <c r="B195" s="2"/>
      <c r="C195" s="2"/>
      <c r="D195" s="36" t="s">
        <v>283</v>
      </c>
      <c r="E195" s="37" t="s">
        <v>200</v>
      </c>
      <c r="F195" s="39">
        <f>B4+(181*B6)</f>
        <v>182</v>
      </c>
      <c r="G195" s="2"/>
      <c r="H195" s="3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</row>
    <row r="196" spans="1:47" x14ac:dyDescent="0.2">
      <c r="A196" s="2"/>
      <c r="B196" s="2"/>
      <c r="C196" s="2"/>
      <c r="D196" s="36" t="s">
        <v>157</v>
      </c>
      <c r="E196" s="37" t="s">
        <v>200</v>
      </c>
      <c r="F196" s="39">
        <f>B4+(182*B6)</f>
        <v>183</v>
      </c>
      <c r="G196" s="2"/>
      <c r="H196" s="3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</row>
    <row r="197" spans="1:47" x14ac:dyDescent="0.2">
      <c r="A197" s="2"/>
      <c r="B197" s="2"/>
      <c r="C197" s="2"/>
      <c r="D197" s="36" t="s">
        <v>28</v>
      </c>
      <c r="E197" s="37" t="s">
        <v>200</v>
      </c>
      <c r="F197" s="38">
        <f>B4+(183*B6)</f>
        <v>184</v>
      </c>
      <c r="G197" s="2"/>
      <c r="H197" s="3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</row>
    <row r="198" spans="1:47" x14ac:dyDescent="0.2">
      <c r="A198" s="2"/>
      <c r="B198" s="2"/>
      <c r="C198" s="2"/>
      <c r="D198" s="36" t="s">
        <v>205</v>
      </c>
      <c r="E198" s="37" t="s">
        <v>200</v>
      </c>
      <c r="F198" s="38">
        <f>B4+(184*B6)</f>
        <v>185</v>
      </c>
      <c r="G198" s="2"/>
      <c r="H198" s="3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</row>
    <row r="199" spans="1:47" x14ac:dyDescent="0.2">
      <c r="A199" s="2"/>
      <c r="B199" s="2"/>
      <c r="C199" s="2"/>
      <c r="D199" s="36" t="s">
        <v>76</v>
      </c>
      <c r="E199" s="37" t="s">
        <v>200</v>
      </c>
      <c r="F199" s="38">
        <f>B4+(185*B6)</f>
        <v>186</v>
      </c>
      <c r="G199" s="2"/>
      <c r="H199" s="3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</row>
    <row r="200" spans="1:47" x14ac:dyDescent="0.2">
      <c r="A200" s="2"/>
      <c r="B200" s="2"/>
      <c r="C200" s="2"/>
      <c r="D200" s="36" t="s">
        <v>268</v>
      </c>
      <c r="E200" s="37" t="s">
        <v>200</v>
      </c>
      <c r="F200" s="38">
        <f>B4+(186*B6)</f>
        <v>187</v>
      </c>
      <c r="G200" s="1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</row>
    <row r="201" spans="1:47" x14ac:dyDescent="0.2">
      <c r="A201" s="2"/>
      <c r="B201" s="2"/>
      <c r="C201" s="2"/>
      <c r="D201" s="36" t="s">
        <v>77</v>
      </c>
      <c r="E201" s="37" t="s">
        <v>200</v>
      </c>
      <c r="F201" s="39">
        <f>B4+(187*B6)</f>
        <v>188</v>
      </c>
      <c r="G201" s="17"/>
    </row>
    <row r="202" spans="1:47" x14ac:dyDescent="0.2">
      <c r="A202" s="2"/>
      <c r="B202" s="2"/>
      <c r="C202" s="2"/>
      <c r="D202" s="36" t="s">
        <v>269</v>
      </c>
      <c r="E202" s="37" t="s">
        <v>200</v>
      </c>
      <c r="F202" s="39">
        <f>B4+(188*B6)</f>
        <v>189</v>
      </c>
      <c r="G202" s="17"/>
    </row>
    <row r="203" spans="1:47" x14ac:dyDescent="0.2">
      <c r="A203" s="2"/>
      <c r="B203" s="2"/>
      <c r="C203" s="2"/>
      <c r="D203" s="36" t="s">
        <v>142</v>
      </c>
      <c r="E203" s="37" t="s">
        <v>200</v>
      </c>
      <c r="F203" s="38">
        <f>B4+(189*B6)</f>
        <v>190</v>
      </c>
      <c r="G203" s="17"/>
    </row>
    <row r="204" spans="1:47" x14ac:dyDescent="0.2">
      <c r="A204" s="2"/>
      <c r="B204" s="2"/>
      <c r="C204" s="2"/>
      <c r="D204" s="36" t="s">
        <v>11</v>
      </c>
      <c r="E204" s="37" t="s">
        <v>200</v>
      </c>
      <c r="F204" s="38">
        <f>B4+(190*B6)</f>
        <v>191</v>
      </c>
      <c r="G204" s="17"/>
    </row>
    <row r="205" spans="1:47" x14ac:dyDescent="0.2">
      <c r="A205" s="2"/>
      <c r="B205" s="2"/>
      <c r="C205" s="2"/>
      <c r="D205" s="36" t="s">
        <v>190</v>
      </c>
      <c r="E205" s="37" t="s">
        <v>200</v>
      </c>
      <c r="F205" s="39">
        <f>B4+(191*B6)</f>
        <v>192</v>
      </c>
      <c r="G205" s="17"/>
    </row>
    <row r="206" spans="1:47" x14ac:dyDescent="0.2">
      <c r="A206" s="2"/>
      <c r="B206" s="2"/>
      <c r="C206" s="2"/>
      <c r="D206" s="36" t="s">
        <v>62</v>
      </c>
      <c r="E206" s="37" t="s">
        <v>200</v>
      </c>
      <c r="F206" s="39">
        <f>B4+(192*B6)</f>
        <v>193</v>
      </c>
      <c r="G206" s="17"/>
    </row>
    <row r="207" spans="1:47" x14ac:dyDescent="0.2">
      <c r="A207" s="2"/>
      <c r="B207" s="2"/>
      <c r="C207" s="2"/>
      <c r="D207" s="36" t="s">
        <v>237</v>
      </c>
      <c r="E207" s="37" t="s">
        <v>200</v>
      </c>
      <c r="F207" s="38">
        <f>B4+(193*B6)</f>
        <v>194</v>
      </c>
      <c r="G207" s="17"/>
    </row>
    <row r="208" spans="1:47" x14ac:dyDescent="0.2">
      <c r="A208" s="2"/>
      <c r="B208" s="2"/>
      <c r="C208" s="2"/>
      <c r="D208" s="36" t="s">
        <v>126</v>
      </c>
      <c r="E208" s="37" t="s">
        <v>200</v>
      </c>
      <c r="F208" s="38">
        <f>B4+(194*B6)</f>
        <v>195</v>
      </c>
      <c r="G208" s="17"/>
    </row>
    <row r="209" spans="1:7" x14ac:dyDescent="0.2">
      <c r="A209" s="2"/>
      <c r="B209" s="2"/>
      <c r="C209" s="2"/>
      <c r="D209" s="36" t="s">
        <v>298</v>
      </c>
      <c r="E209" s="37" t="s">
        <v>200</v>
      </c>
      <c r="F209" s="39">
        <f>B4+(195*B6)</f>
        <v>196</v>
      </c>
      <c r="G209" s="17"/>
    </row>
    <row r="210" spans="1:7" x14ac:dyDescent="0.2">
      <c r="A210" s="2"/>
      <c r="B210" s="2"/>
      <c r="C210" s="2"/>
      <c r="D210" s="36" t="s">
        <v>174</v>
      </c>
      <c r="E210" s="37" t="s">
        <v>200</v>
      </c>
      <c r="F210" s="39">
        <f>B4+(196*B6)</f>
        <v>197</v>
      </c>
      <c r="G210" s="17"/>
    </row>
    <row r="211" spans="1:7" x14ac:dyDescent="0.2">
      <c r="A211" s="2"/>
      <c r="B211" s="2"/>
      <c r="C211" s="2"/>
      <c r="D211" s="36" t="s">
        <v>44</v>
      </c>
      <c r="E211" s="37" t="s">
        <v>200</v>
      </c>
      <c r="F211" s="38">
        <f>B4+(197*B6)</f>
        <v>198</v>
      </c>
      <c r="G211" s="17"/>
    </row>
    <row r="212" spans="1:7" x14ac:dyDescent="0.2">
      <c r="A212" s="2"/>
      <c r="B212" s="2"/>
      <c r="C212" s="2"/>
      <c r="D212" s="36" t="s">
        <v>222</v>
      </c>
      <c r="E212" s="37" t="s">
        <v>200</v>
      </c>
      <c r="F212" s="38">
        <f>B4+(198*B6)</f>
        <v>199</v>
      </c>
      <c r="G212" s="17"/>
    </row>
    <row r="213" spans="1:7" x14ac:dyDescent="0.2">
      <c r="A213" s="2"/>
      <c r="B213" s="2"/>
      <c r="C213" s="2"/>
      <c r="D213" s="36" t="s">
        <v>94</v>
      </c>
      <c r="E213" s="37" t="s">
        <v>200</v>
      </c>
      <c r="F213" s="38">
        <f>B4+(199*B6)</f>
        <v>200</v>
      </c>
      <c r="G213" s="17"/>
    </row>
    <row r="214" spans="1:7" x14ac:dyDescent="0.2">
      <c r="A214" s="2"/>
      <c r="B214" s="2"/>
      <c r="C214" s="2"/>
      <c r="D214" s="36" t="s">
        <v>284</v>
      </c>
      <c r="E214" s="37" t="s">
        <v>200</v>
      </c>
      <c r="F214" s="38">
        <f>B4+(200*B6)</f>
        <v>201</v>
      </c>
      <c r="G214" s="17"/>
    </row>
    <row r="215" spans="1:7" x14ac:dyDescent="0.2">
      <c r="A215" s="2"/>
      <c r="B215" s="2"/>
      <c r="C215" s="2"/>
      <c r="D215" s="36" t="s">
        <v>158</v>
      </c>
      <c r="E215" s="37" t="s">
        <v>200</v>
      </c>
      <c r="F215" s="39">
        <f>B4+(201*B6)</f>
        <v>202</v>
      </c>
      <c r="G215" s="17"/>
    </row>
    <row r="216" spans="1:7" x14ac:dyDescent="0.2">
      <c r="A216" s="2"/>
      <c r="B216" s="2"/>
      <c r="C216" s="2"/>
      <c r="D216" s="36" t="s">
        <v>29</v>
      </c>
      <c r="E216" s="37" t="s">
        <v>200</v>
      </c>
      <c r="F216" s="39">
        <f>B4+(202*B6)</f>
        <v>203</v>
      </c>
      <c r="G216" s="17"/>
    </row>
    <row r="217" spans="1:7" x14ac:dyDescent="0.2">
      <c r="A217" s="2"/>
      <c r="B217" s="2"/>
      <c r="C217" s="2"/>
      <c r="D217" s="36" t="s">
        <v>206</v>
      </c>
      <c r="E217" s="37" t="s">
        <v>200</v>
      </c>
      <c r="F217" s="38">
        <f>B4+(203*B6)</f>
        <v>204</v>
      </c>
      <c r="G217" s="17"/>
    </row>
    <row r="218" spans="1:7" x14ac:dyDescent="0.2">
      <c r="A218" s="2"/>
      <c r="B218" s="2"/>
      <c r="C218" s="2"/>
      <c r="D218" s="36" t="s">
        <v>30</v>
      </c>
      <c r="E218" s="37" t="s">
        <v>200</v>
      </c>
      <c r="F218" s="38">
        <f>B4+(204*B6)</f>
        <v>205</v>
      </c>
      <c r="G218" s="17"/>
    </row>
    <row r="219" spans="1:7" x14ac:dyDescent="0.2">
      <c r="A219" s="2"/>
      <c r="B219" s="2"/>
      <c r="C219" s="2"/>
      <c r="D219" s="36" t="s">
        <v>207</v>
      </c>
      <c r="E219" s="37" t="s">
        <v>200</v>
      </c>
      <c r="F219" s="39">
        <f>B4+(205*B6)</f>
        <v>206</v>
      </c>
      <c r="G219" s="17"/>
    </row>
    <row r="220" spans="1:7" x14ac:dyDescent="0.2">
      <c r="A220" s="2"/>
      <c r="B220" s="2"/>
      <c r="C220" s="2"/>
      <c r="D220" s="36" t="s">
        <v>78</v>
      </c>
      <c r="E220" s="37" t="s">
        <v>200</v>
      </c>
      <c r="F220" s="39">
        <f>B4+(206*B6)</f>
        <v>207</v>
      </c>
      <c r="G220" s="17"/>
    </row>
    <row r="221" spans="1:7" x14ac:dyDescent="0.2">
      <c r="A221" s="2"/>
      <c r="B221" s="2"/>
      <c r="C221" s="2"/>
      <c r="D221" s="36" t="s">
        <v>253</v>
      </c>
      <c r="E221" s="37" t="s">
        <v>200</v>
      </c>
      <c r="F221" s="38">
        <f>B4+(207*B6)</f>
        <v>208</v>
      </c>
      <c r="G221" s="17"/>
    </row>
    <row r="222" spans="1:7" x14ac:dyDescent="0.2">
      <c r="A222" s="2"/>
      <c r="B222" s="2"/>
      <c r="C222" s="2"/>
      <c r="D222" s="36" t="s">
        <v>143</v>
      </c>
      <c r="E222" s="37" t="s">
        <v>200</v>
      </c>
      <c r="F222" s="38">
        <f>B4+(208*B6)</f>
        <v>209</v>
      </c>
      <c r="G222" s="17"/>
    </row>
    <row r="223" spans="1:7" x14ac:dyDescent="0.2">
      <c r="A223" s="2"/>
      <c r="B223" s="2"/>
      <c r="C223" s="2"/>
      <c r="D223" s="36" t="s">
        <v>12</v>
      </c>
      <c r="E223" s="37" t="s">
        <v>200</v>
      </c>
      <c r="F223" s="39">
        <f>B4+(209*B6)</f>
        <v>210</v>
      </c>
      <c r="G223" s="17"/>
    </row>
    <row r="224" spans="1:7" x14ac:dyDescent="0.2">
      <c r="A224" s="2"/>
      <c r="B224" s="2"/>
      <c r="C224" s="2"/>
      <c r="D224" s="36" t="s">
        <v>191</v>
      </c>
      <c r="E224" s="37" t="s">
        <v>200</v>
      </c>
      <c r="F224" s="39">
        <f>B4+(210*B6)</f>
        <v>211</v>
      </c>
      <c r="G224" s="17"/>
    </row>
    <row r="225" spans="1:7" x14ac:dyDescent="0.2">
      <c r="A225" s="2"/>
      <c r="B225" s="2"/>
      <c r="C225" s="2"/>
      <c r="D225" s="36" t="s">
        <v>63</v>
      </c>
      <c r="E225" s="37" t="s">
        <v>200</v>
      </c>
      <c r="F225" s="38">
        <f>B4+(211*B6)</f>
        <v>212</v>
      </c>
      <c r="G225" s="17"/>
    </row>
    <row r="226" spans="1:7" x14ac:dyDescent="0.2">
      <c r="A226" s="2"/>
      <c r="B226" s="2"/>
      <c r="C226" s="2"/>
      <c r="D226" s="36" t="s">
        <v>238</v>
      </c>
      <c r="E226" s="37" t="s">
        <v>200</v>
      </c>
      <c r="F226" s="38">
        <f>B4+(212*B6)</f>
        <v>213</v>
      </c>
      <c r="G226" s="17"/>
    </row>
    <row r="227" spans="1:7" x14ac:dyDescent="0.2">
      <c r="A227" s="2"/>
      <c r="B227" s="2"/>
      <c r="C227" s="2"/>
      <c r="D227" s="36" t="s">
        <v>127</v>
      </c>
      <c r="E227" s="37" t="s">
        <v>200</v>
      </c>
      <c r="F227" s="38">
        <f>B4+(213*B6)</f>
        <v>214</v>
      </c>
      <c r="G227" s="17"/>
    </row>
    <row r="228" spans="1:7" x14ac:dyDescent="0.2">
      <c r="A228" s="2"/>
      <c r="B228" s="2"/>
      <c r="C228" s="2"/>
      <c r="D228" s="36" t="s">
        <v>299</v>
      </c>
      <c r="E228" s="37" t="s">
        <v>200</v>
      </c>
      <c r="F228" s="38">
        <f>B4+(214*B6)</f>
        <v>215</v>
      </c>
      <c r="G228" s="17"/>
    </row>
    <row r="229" spans="1:7" x14ac:dyDescent="0.2">
      <c r="A229" s="2"/>
      <c r="B229" s="2"/>
      <c r="C229" s="2"/>
      <c r="D229" s="36" t="s">
        <v>175</v>
      </c>
      <c r="E229" s="37" t="s">
        <v>200</v>
      </c>
      <c r="F229" s="39">
        <f>B4+(215*B6)</f>
        <v>216</v>
      </c>
      <c r="G229" s="17"/>
    </row>
    <row r="230" spans="1:7" x14ac:dyDescent="0.2">
      <c r="A230" s="2"/>
      <c r="B230" s="2"/>
      <c r="C230" s="2"/>
      <c r="D230" s="36" t="s">
        <v>45</v>
      </c>
      <c r="E230" s="37" t="s">
        <v>200</v>
      </c>
      <c r="F230" s="39">
        <f>B4+(216*B6)</f>
        <v>217</v>
      </c>
      <c r="G230" s="17"/>
    </row>
    <row r="231" spans="1:7" x14ac:dyDescent="0.2">
      <c r="A231" s="2"/>
      <c r="B231" s="2"/>
      <c r="C231" s="2"/>
      <c r="D231" s="36" t="s">
        <v>223</v>
      </c>
      <c r="E231" s="37" t="s">
        <v>200</v>
      </c>
      <c r="F231" s="38">
        <f>B4+(217*B6)</f>
        <v>218</v>
      </c>
      <c r="G231" s="17"/>
    </row>
    <row r="232" spans="1:7" x14ac:dyDescent="0.2">
      <c r="A232" s="2"/>
      <c r="B232" s="2"/>
      <c r="C232" s="2"/>
      <c r="D232" s="36" t="s">
        <v>95</v>
      </c>
      <c r="E232" s="37" t="s">
        <v>200</v>
      </c>
      <c r="F232" s="38">
        <f>B4+(218*B6)</f>
        <v>219</v>
      </c>
      <c r="G232" s="17"/>
    </row>
    <row r="233" spans="1:7" x14ac:dyDescent="0.2">
      <c r="A233" s="2"/>
      <c r="B233" s="2"/>
      <c r="C233" s="2"/>
      <c r="D233" s="36" t="s">
        <v>285</v>
      </c>
      <c r="E233" s="37" t="s">
        <v>200</v>
      </c>
      <c r="F233" s="39">
        <f>B4+(219*B6)</f>
        <v>220</v>
      </c>
      <c r="G233" s="17"/>
    </row>
    <row r="234" spans="1:7" x14ac:dyDescent="0.2">
      <c r="A234" s="2"/>
      <c r="B234" s="2"/>
      <c r="C234" s="2"/>
      <c r="D234" s="36" t="s">
        <v>159</v>
      </c>
      <c r="E234" s="37" t="s">
        <v>200</v>
      </c>
      <c r="F234" s="39">
        <f>B4+(220*B6)</f>
        <v>221</v>
      </c>
      <c r="G234" s="17"/>
    </row>
    <row r="235" spans="1:7" x14ac:dyDescent="0.2">
      <c r="A235" s="2"/>
      <c r="B235" s="2"/>
      <c r="C235" s="2"/>
      <c r="D235" s="36" t="s">
        <v>286</v>
      </c>
      <c r="E235" s="37" t="s">
        <v>200</v>
      </c>
      <c r="F235" s="38">
        <f>B4+(221*B6)</f>
        <v>222</v>
      </c>
      <c r="G235" s="17"/>
    </row>
    <row r="236" spans="1:7" x14ac:dyDescent="0.2">
      <c r="A236" s="2"/>
      <c r="B236" s="2"/>
      <c r="C236" s="2"/>
      <c r="D236" s="36" t="s">
        <v>160</v>
      </c>
      <c r="E236" s="37" t="s">
        <v>200</v>
      </c>
      <c r="F236" s="38">
        <f>B4+(222*B6)</f>
        <v>223</v>
      </c>
      <c r="G236" s="17"/>
    </row>
    <row r="237" spans="1:7" x14ac:dyDescent="0.2">
      <c r="A237" s="2"/>
      <c r="B237" s="2"/>
      <c r="C237" s="2"/>
      <c r="D237" s="36" t="s">
        <v>31</v>
      </c>
      <c r="E237" s="37" t="s">
        <v>200</v>
      </c>
      <c r="F237" s="38">
        <f>B4+(223*B6)</f>
        <v>224</v>
      </c>
      <c r="G237" s="17"/>
    </row>
    <row r="238" spans="1:7" x14ac:dyDescent="0.2">
      <c r="A238" s="2"/>
      <c r="B238" s="2"/>
      <c r="C238" s="2"/>
      <c r="D238" s="36" t="s">
        <v>208</v>
      </c>
      <c r="E238" s="37" t="s">
        <v>200</v>
      </c>
      <c r="F238" s="38">
        <f>B4+(224*B6)</f>
        <v>225</v>
      </c>
      <c r="G238" s="17"/>
    </row>
    <row r="239" spans="1:7" x14ac:dyDescent="0.2">
      <c r="A239" s="2"/>
      <c r="B239" s="2"/>
      <c r="C239" s="2"/>
      <c r="D239" s="36" t="s">
        <v>79</v>
      </c>
      <c r="E239" s="37" t="s">
        <v>200</v>
      </c>
      <c r="F239" s="39">
        <f>B4+(225*B6)</f>
        <v>226</v>
      </c>
      <c r="G239" s="17"/>
    </row>
    <row r="240" spans="1:7" x14ac:dyDescent="0.2">
      <c r="A240" s="2"/>
      <c r="B240" s="2"/>
      <c r="C240" s="2"/>
      <c r="D240" s="36" t="s">
        <v>254</v>
      </c>
      <c r="E240" s="37" t="s">
        <v>200</v>
      </c>
      <c r="F240" s="39">
        <f>B4+(226*B6)</f>
        <v>227</v>
      </c>
      <c r="G240" s="17"/>
    </row>
    <row r="241" spans="1:7" x14ac:dyDescent="0.2">
      <c r="A241" s="2"/>
      <c r="B241" s="2"/>
      <c r="C241" s="2"/>
      <c r="D241" s="36" t="s">
        <v>144</v>
      </c>
      <c r="E241" s="37" t="s">
        <v>200</v>
      </c>
      <c r="F241" s="38">
        <f>B4+(227*B6)</f>
        <v>228</v>
      </c>
      <c r="G241" s="17"/>
    </row>
    <row r="242" spans="1:7" x14ac:dyDescent="0.2">
      <c r="A242" s="2"/>
      <c r="B242" s="2"/>
      <c r="C242" s="2"/>
      <c r="D242" s="36" t="s">
        <v>13</v>
      </c>
      <c r="E242" s="37" t="s">
        <v>200</v>
      </c>
      <c r="F242" s="38">
        <f>B4+(228*B6)</f>
        <v>229</v>
      </c>
      <c r="G242" s="17"/>
    </row>
    <row r="243" spans="1:7" x14ac:dyDescent="0.2">
      <c r="A243" s="2"/>
      <c r="B243" s="2"/>
      <c r="C243" s="2"/>
      <c r="D243" s="36" t="s">
        <v>192</v>
      </c>
      <c r="E243" s="37" t="s">
        <v>200</v>
      </c>
      <c r="F243" s="39">
        <f>B4+(229*B6)</f>
        <v>230</v>
      </c>
      <c r="G243" s="17"/>
    </row>
    <row r="244" spans="1:7" x14ac:dyDescent="0.2">
      <c r="A244" s="2"/>
      <c r="B244" s="2"/>
      <c r="C244" s="2"/>
      <c r="D244" s="36" t="s">
        <v>64</v>
      </c>
      <c r="E244" s="37" t="s">
        <v>200</v>
      </c>
      <c r="F244" s="39">
        <f>B4+(230*B6)</f>
        <v>231</v>
      </c>
      <c r="G244" s="17"/>
    </row>
    <row r="245" spans="1:7" x14ac:dyDescent="0.2">
      <c r="A245" s="2"/>
      <c r="B245" s="2"/>
      <c r="C245" s="2"/>
      <c r="D245" s="36" t="s">
        <v>239</v>
      </c>
      <c r="E245" s="37" t="s">
        <v>200</v>
      </c>
      <c r="F245" s="38">
        <f>B4+(231*B6)</f>
        <v>232</v>
      </c>
      <c r="G245" s="17"/>
    </row>
    <row r="246" spans="1:7" x14ac:dyDescent="0.2">
      <c r="A246" s="2"/>
      <c r="B246" s="2"/>
      <c r="C246" s="2"/>
      <c r="D246" s="36" t="s">
        <v>111</v>
      </c>
      <c r="E246" s="37" t="s">
        <v>200</v>
      </c>
      <c r="F246" s="38">
        <f>B4+(232*B6)</f>
        <v>233</v>
      </c>
      <c r="G246" s="17"/>
    </row>
    <row r="247" spans="1:7" x14ac:dyDescent="0.2">
      <c r="A247" s="2"/>
      <c r="B247" s="2"/>
      <c r="C247" s="2"/>
      <c r="D247" s="36" t="s">
        <v>300</v>
      </c>
      <c r="E247" s="37" t="s">
        <v>200</v>
      </c>
      <c r="F247" s="39">
        <f>B4+(233*B6)</f>
        <v>234</v>
      </c>
      <c r="G247" s="17"/>
    </row>
    <row r="248" spans="1:7" x14ac:dyDescent="0.2">
      <c r="A248" s="2"/>
      <c r="B248" s="2"/>
      <c r="C248" s="2"/>
      <c r="D248" s="36" t="s">
        <v>176</v>
      </c>
      <c r="E248" s="37" t="s">
        <v>200</v>
      </c>
      <c r="F248" s="39">
        <f>B4+(234*B6)</f>
        <v>235</v>
      </c>
      <c r="G248" s="17"/>
    </row>
    <row r="249" spans="1:7" x14ac:dyDescent="0.2">
      <c r="A249" s="2"/>
      <c r="B249" s="2"/>
      <c r="C249" s="2"/>
      <c r="D249" s="36" t="s">
        <v>46</v>
      </c>
      <c r="E249" s="37" t="s">
        <v>200</v>
      </c>
      <c r="F249" s="38">
        <f>B4+(235*B6)</f>
        <v>236</v>
      </c>
      <c r="G249" s="17"/>
    </row>
    <row r="250" spans="1:7" x14ac:dyDescent="0.2">
      <c r="A250" s="2"/>
      <c r="B250" s="2"/>
      <c r="C250" s="2"/>
      <c r="D250" s="52" t="s">
        <v>224</v>
      </c>
      <c r="E250" s="53" t="s">
        <v>200</v>
      </c>
      <c r="F250" s="54">
        <f>B4+(236*B6)</f>
        <v>237</v>
      </c>
      <c r="G250" s="17"/>
    </row>
    <row r="251" spans="1:7" x14ac:dyDescent="0.2">
      <c r="A251" s="2"/>
      <c r="B251" s="2"/>
      <c r="C251" s="2"/>
      <c r="D251" s="36" t="s">
        <v>96</v>
      </c>
      <c r="E251" s="37" t="s">
        <v>200</v>
      </c>
      <c r="F251" s="38">
        <f>B4+(237*B6)</f>
        <v>238</v>
      </c>
      <c r="G251" s="17"/>
    </row>
    <row r="252" spans="1:7" x14ac:dyDescent="0.2">
      <c r="A252" s="2"/>
      <c r="B252" s="2"/>
      <c r="C252" s="2"/>
      <c r="D252" s="36" t="s">
        <v>225</v>
      </c>
      <c r="E252" s="37" t="s">
        <v>200</v>
      </c>
      <c r="F252" s="38">
        <f>B4+(238*B6)</f>
        <v>239</v>
      </c>
      <c r="G252" s="17"/>
    </row>
    <row r="253" spans="1:7" x14ac:dyDescent="0.2">
      <c r="A253" s="2"/>
      <c r="B253" s="2"/>
      <c r="C253" s="2"/>
      <c r="D253" s="36" t="s">
        <v>97</v>
      </c>
      <c r="E253" s="37" t="s">
        <v>200</v>
      </c>
      <c r="F253" s="38">
        <f>B4+(239*B6)</f>
        <v>240</v>
      </c>
      <c r="G253" s="17"/>
    </row>
    <row r="254" spans="1:7" x14ac:dyDescent="0.2">
      <c r="A254" s="2"/>
      <c r="B254" s="2"/>
      <c r="C254" s="2"/>
      <c r="D254" s="36" t="s">
        <v>270</v>
      </c>
      <c r="E254" s="37" t="s">
        <v>200</v>
      </c>
      <c r="F254" s="38">
        <f>B4+(240*B6)</f>
        <v>241</v>
      </c>
      <c r="G254" s="17"/>
    </row>
    <row r="255" spans="1:7" x14ac:dyDescent="0.2">
      <c r="A255" s="2"/>
      <c r="B255" s="2"/>
      <c r="C255" s="2"/>
      <c r="D255" s="36" t="s">
        <v>161</v>
      </c>
      <c r="E255" s="37" t="s">
        <v>200</v>
      </c>
      <c r="F255" s="39">
        <f>B4+(241*B6)</f>
        <v>242</v>
      </c>
      <c r="G255" s="17"/>
    </row>
    <row r="256" spans="1:7" x14ac:dyDescent="0.2">
      <c r="A256" s="2"/>
      <c r="B256" s="2"/>
      <c r="C256" s="2"/>
      <c r="D256" s="36" t="s">
        <v>32</v>
      </c>
      <c r="E256" s="37" t="s">
        <v>200</v>
      </c>
      <c r="F256" s="39">
        <f>B4+(242*B6)</f>
        <v>243</v>
      </c>
      <c r="G256" s="17"/>
    </row>
    <row r="257" spans="1:7" x14ac:dyDescent="0.2">
      <c r="A257" s="2"/>
      <c r="B257" s="2"/>
      <c r="C257" s="2"/>
      <c r="D257" s="36" t="s">
        <v>209</v>
      </c>
      <c r="E257" s="37" t="s">
        <v>200</v>
      </c>
      <c r="F257" s="38">
        <f>B4+(243*B6)</f>
        <v>244</v>
      </c>
      <c r="G257" s="17"/>
    </row>
    <row r="258" spans="1:7" x14ac:dyDescent="0.2">
      <c r="A258" s="2"/>
      <c r="B258" s="2"/>
      <c r="C258" s="2"/>
      <c r="D258" s="36" t="s">
        <v>80</v>
      </c>
      <c r="E258" s="37" t="s">
        <v>200</v>
      </c>
      <c r="F258" s="38">
        <f>B4+(244*B6)</f>
        <v>245</v>
      </c>
      <c r="G258" s="17"/>
    </row>
    <row r="259" spans="1:7" x14ac:dyDescent="0.2">
      <c r="A259" s="2"/>
      <c r="B259" s="2"/>
      <c r="C259" s="2"/>
      <c r="D259" s="36" t="s">
        <v>255</v>
      </c>
      <c r="E259" s="37" t="s">
        <v>200</v>
      </c>
      <c r="F259" s="39">
        <f>B4+(245*B6)</f>
        <v>246</v>
      </c>
      <c r="G259" s="17"/>
    </row>
    <row r="260" spans="1:7" x14ac:dyDescent="0.2">
      <c r="A260" s="2"/>
      <c r="B260" s="2"/>
      <c r="C260" s="2"/>
      <c r="D260" s="36" t="s">
        <v>145</v>
      </c>
      <c r="E260" s="37" t="s">
        <v>200</v>
      </c>
      <c r="F260" s="39">
        <f>B4+(246*B6)</f>
        <v>247</v>
      </c>
      <c r="G260" s="17"/>
    </row>
    <row r="261" spans="1:7" x14ac:dyDescent="0.2">
      <c r="A261" s="2"/>
      <c r="B261" s="2"/>
      <c r="C261" s="2"/>
      <c r="D261" s="36" t="s">
        <v>14</v>
      </c>
      <c r="E261" s="37" t="s">
        <v>200</v>
      </c>
      <c r="F261" s="38">
        <f>B4+(247*B6)</f>
        <v>248</v>
      </c>
      <c r="G261" s="17"/>
    </row>
    <row r="262" spans="1:7" x14ac:dyDescent="0.2">
      <c r="A262" s="2"/>
      <c r="B262" s="2"/>
      <c r="C262" s="2"/>
      <c r="D262" s="36" t="s">
        <v>193</v>
      </c>
      <c r="E262" s="37" t="s">
        <v>200</v>
      </c>
      <c r="F262" s="38">
        <f>B4+(248*B6)</f>
        <v>249</v>
      </c>
      <c r="G262" s="17"/>
    </row>
    <row r="263" spans="1:7" x14ac:dyDescent="0.2">
      <c r="A263" s="2"/>
      <c r="B263" s="2"/>
      <c r="C263" s="2"/>
      <c r="D263" s="36" t="s">
        <v>65</v>
      </c>
      <c r="E263" s="37" t="s">
        <v>200</v>
      </c>
      <c r="F263" s="39">
        <f>B4+(249*B6)</f>
        <v>250</v>
      </c>
      <c r="G263" s="17"/>
    </row>
    <row r="264" spans="1:7" x14ac:dyDescent="0.2">
      <c r="A264" s="2"/>
      <c r="B264" s="2"/>
      <c r="C264" s="2"/>
      <c r="D264" s="36" t="s">
        <v>240</v>
      </c>
      <c r="E264" s="37" t="s">
        <v>200</v>
      </c>
      <c r="F264" s="39">
        <f>B4+(250*B6)</f>
        <v>251</v>
      </c>
      <c r="G264" s="17"/>
    </row>
    <row r="265" spans="1:7" x14ac:dyDescent="0.2">
      <c r="A265" s="2"/>
      <c r="B265" s="2"/>
      <c r="C265" s="2"/>
      <c r="D265" s="36" t="s">
        <v>112</v>
      </c>
      <c r="E265" s="37" t="s">
        <v>200</v>
      </c>
      <c r="F265" s="38">
        <f>B4+(251*B6)</f>
        <v>252</v>
      </c>
      <c r="G265" s="17"/>
    </row>
    <row r="266" spans="1:7" x14ac:dyDescent="0.2">
      <c r="A266" s="2"/>
      <c r="B266" s="2"/>
      <c r="C266" s="2"/>
      <c r="D266" s="36" t="s">
        <v>301</v>
      </c>
      <c r="E266" s="37" t="s">
        <v>200</v>
      </c>
      <c r="F266" s="38">
        <f>B4+(252*B6)</f>
        <v>253</v>
      </c>
      <c r="G266" s="17"/>
    </row>
    <row r="267" spans="1:7" x14ac:dyDescent="0.2">
      <c r="A267" s="2"/>
      <c r="B267" s="2"/>
      <c r="C267" s="2"/>
      <c r="D267" s="36" t="s">
        <v>177</v>
      </c>
      <c r="E267" s="37" t="s">
        <v>200</v>
      </c>
      <c r="F267" s="38">
        <f>B4+(253*B6)</f>
        <v>254</v>
      </c>
      <c r="G267" s="17"/>
    </row>
    <row r="268" spans="1:7" x14ac:dyDescent="0.2">
      <c r="A268" s="2"/>
      <c r="B268" s="2"/>
      <c r="C268" s="2"/>
      <c r="D268" s="36" t="s">
        <v>47</v>
      </c>
      <c r="E268" s="37" t="s">
        <v>200</v>
      </c>
      <c r="F268" s="38">
        <f>B4+(254*B6)</f>
        <v>255</v>
      </c>
      <c r="G268" s="17"/>
    </row>
    <row r="269" spans="1:7" x14ac:dyDescent="0.2">
      <c r="A269" s="2"/>
      <c r="B269" s="2"/>
      <c r="C269" s="2"/>
      <c r="D269" s="36" t="s">
        <v>178</v>
      </c>
      <c r="E269" s="37" t="s">
        <v>200</v>
      </c>
      <c r="F269" s="39">
        <f>B4+(255*B6)</f>
        <v>256</v>
      </c>
      <c r="G269" s="17"/>
    </row>
    <row r="270" spans="1:7" x14ac:dyDescent="0.2">
      <c r="A270" s="2"/>
      <c r="B270" s="2"/>
      <c r="C270" s="2"/>
      <c r="D270" s="36" t="s">
        <v>48</v>
      </c>
      <c r="E270" s="37" t="s">
        <v>200</v>
      </c>
      <c r="F270" s="39">
        <f>B4+(256*B6)</f>
        <v>257</v>
      </c>
      <c r="G270" s="17"/>
    </row>
    <row r="271" spans="1:7" x14ac:dyDescent="0.2">
      <c r="A271" s="2"/>
      <c r="B271" s="2"/>
      <c r="C271" s="2"/>
      <c r="D271" s="36" t="s">
        <v>226</v>
      </c>
      <c r="E271" s="37" t="s">
        <v>200</v>
      </c>
      <c r="F271" s="38">
        <f>B4+(257*B6)</f>
        <v>258</v>
      </c>
      <c r="G271" s="17"/>
    </row>
    <row r="272" spans="1:7" x14ac:dyDescent="0.2">
      <c r="A272" s="2"/>
      <c r="B272" s="2"/>
      <c r="C272" s="2"/>
      <c r="D272" s="36" t="s">
        <v>98</v>
      </c>
      <c r="E272" s="37" t="s">
        <v>200</v>
      </c>
      <c r="F272" s="38">
        <f>B4+(258*B6)</f>
        <v>259</v>
      </c>
      <c r="G272" s="17"/>
    </row>
    <row r="273" spans="1:8" x14ac:dyDescent="0.2">
      <c r="A273" s="2"/>
      <c r="B273" s="2"/>
      <c r="C273" s="2"/>
      <c r="D273" s="36" t="s">
        <v>271</v>
      </c>
      <c r="E273" s="37" t="s">
        <v>200</v>
      </c>
      <c r="F273" s="39">
        <f>B4+(259*B6)</f>
        <v>260</v>
      </c>
      <c r="G273" s="17"/>
    </row>
    <row r="274" spans="1:8" x14ac:dyDescent="0.2">
      <c r="A274" s="2"/>
      <c r="B274" s="2"/>
      <c r="C274" s="2"/>
      <c r="D274" s="36" t="s">
        <v>162</v>
      </c>
      <c r="E274" s="37" t="s">
        <v>200</v>
      </c>
      <c r="F274" s="39">
        <f>B4+(260*B6)</f>
        <v>261</v>
      </c>
      <c r="G274" s="17"/>
    </row>
    <row r="275" spans="1:8" x14ac:dyDescent="0.2">
      <c r="A275" s="2"/>
      <c r="B275" s="2"/>
      <c r="C275" s="2"/>
      <c r="D275" s="36" t="s">
        <v>33</v>
      </c>
      <c r="E275" s="37" t="s">
        <v>200</v>
      </c>
      <c r="F275" s="38">
        <f>B4+(261*B6)</f>
        <v>262</v>
      </c>
      <c r="G275" s="17"/>
    </row>
    <row r="276" spans="1:8" x14ac:dyDescent="0.2">
      <c r="A276" s="2"/>
      <c r="B276" s="2"/>
      <c r="C276" s="2"/>
      <c r="D276" s="36" t="s">
        <v>210</v>
      </c>
      <c r="E276" s="37" t="s">
        <v>200</v>
      </c>
      <c r="F276" s="38">
        <f>B4+(262*B6)</f>
        <v>263</v>
      </c>
      <c r="G276" s="17"/>
    </row>
    <row r="277" spans="1:8" x14ac:dyDescent="0.2">
      <c r="A277" s="2"/>
      <c r="B277" s="2"/>
      <c r="C277" s="2"/>
      <c r="D277" s="36" t="s">
        <v>81</v>
      </c>
      <c r="E277" s="37" t="s">
        <v>200</v>
      </c>
      <c r="F277" s="39">
        <f>B4+(263*B6)</f>
        <v>264</v>
      </c>
      <c r="G277" s="17"/>
    </row>
    <row r="278" spans="1:8" x14ac:dyDescent="0.2">
      <c r="A278" s="2"/>
      <c r="B278" s="2"/>
      <c r="C278" s="2"/>
      <c r="D278" s="36" t="s">
        <v>256</v>
      </c>
      <c r="E278" s="37" t="s">
        <v>200</v>
      </c>
      <c r="F278" s="39">
        <f>B4+(264*B6)</f>
        <v>265</v>
      </c>
      <c r="G278" s="17"/>
    </row>
    <row r="279" spans="1:8" x14ac:dyDescent="0.2">
      <c r="A279" s="2"/>
      <c r="B279" s="2"/>
      <c r="C279" s="2"/>
      <c r="D279" s="36" t="s">
        <v>129</v>
      </c>
      <c r="E279" s="37" t="s">
        <v>200</v>
      </c>
      <c r="F279" s="38">
        <f>B4+(265*B6)</f>
        <v>266</v>
      </c>
      <c r="G279" s="17"/>
    </row>
    <row r="280" spans="1:8" x14ac:dyDescent="0.2">
      <c r="A280" s="2"/>
      <c r="B280" s="2"/>
      <c r="C280" s="2"/>
      <c r="D280" s="36" t="s">
        <v>15</v>
      </c>
      <c r="E280" s="37" t="s">
        <v>200</v>
      </c>
      <c r="F280" s="38">
        <f>B4+(266*B6)</f>
        <v>267</v>
      </c>
      <c r="G280" s="17"/>
    </row>
    <row r="281" spans="1:8" x14ac:dyDescent="0.2">
      <c r="A281" s="2"/>
      <c r="B281" s="2"/>
      <c r="C281" s="2"/>
      <c r="D281" s="36" t="s">
        <v>194</v>
      </c>
      <c r="E281" s="37" t="s">
        <v>200</v>
      </c>
      <c r="F281" s="38">
        <f>B4+(267*B6)</f>
        <v>268</v>
      </c>
      <c r="G281" s="17"/>
    </row>
    <row r="282" spans="1:8" x14ac:dyDescent="0.2">
      <c r="A282" s="2"/>
      <c r="B282" s="2"/>
      <c r="C282" s="2"/>
      <c r="D282" s="36" t="s">
        <v>66</v>
      </c>
      <c r="E282" s="37" t="s">
        <v>200</v>
      </c>
      <c r="F282" s="38">
        <f>B4+(268*B6)</f>
        <v>269</v>
      </c>
      <c r="G282" s="17"/>
    </row>
    <row r="283" spans="1:8" x14ac:dyDescent="0.2">
      <c r="A283" s="2"/>
      <c r="B283" s="2"/>
      <c r="C283" s="2"/>
      <c r="D283" s="36" t="s">
        <v>241</v>
      </c>
      <c r="E283" s="37" t="s">
        <v>200</v>
      </c>
      <c r="F283" s="39">
        <f>B4+(269*B6)</f>
        <v>270</v>
      </c>
      <c r="G283" s="17"/>
    </row>
    <row r="284" spans="1:8" x14ac:dyDescent="0.2">
      <c r="A284" s="2"/>
      <c r="B284" s="2"/>
      <c r="C284" s="2"/>
      <c r="D284" s="36" t="s">
        <v>113</v>
      </c>
      <c r="E284" s="37" t="s">
        <v>200</v>
      </c>
      <c r="F284" s="39">
        <f>B4+(270*B6)</f>
        <v>271</v>
      </c>
      <c r="G284" s="17"/>
    </row>
    <row r="285" spans="1:8" x14ac:dyDescent="0.2">
      <c r="A285" s="2"/>
      <c r="B285" s="2"/>
      <c r="C285" s="2"/>
      <c r="D285" s="36" t="s">
        <v>302</v>
      </c>
      <c r="E285" s="37" t="s">
        <v>200</v>
      </c>
      <c r="F285" s="38">
        <f>B4+(271*B6)</f>
        <v>272</v>
      </c>
      <c r="G285" s="17"/>
    </row>
    <row r="286" spans="1:8" x14ac:dyDescent="0.2">
      <c r="A286" s="2"/>
      <c r="B286" s="2"/>
      <c r="C286" s="2"/>
      <c r="D286" s="36" t="s">
        <v>114</v>
      </c>
      <c r="E286" s="37" t="s">
        <v>200</v>
      </c>
      <c r="F286" s="38">
        <f>B4+(272*B6)</f>
        <v>273</v>
      </c>
      <c r="G286" s="17"/>
    </row>
    <row r="287" spans="1:8" x14ac:dyDescent="0.2">
      <c r="A287" s="2"/>
      <c r="B287" s="2"/>
      <c r="C287" s="2"/>
      <c r="D287" s="36" t="s">
        <v>287</v>
      </c>
      <c r="E287" s="37" t="s">
        <v>200</v>
      </c>
      <c r="F287" s="39">
        <f>B4+(273*B6)</f>
        <v>274</v>
      </c>
      <c r="G287" s="17"/>
    </row>
    <row r="288" spans="1:8" x14ac:dyDescent="0.2">
      <c r="A288" s="2"/>
      <c r="B288" s="2"/>
      <c r="C288" s="2"/>
      <c r="D288" s="36" t="s">
        <v>179</v>
      </c>
      <c r="E288" s="37" t="s">
        <v>200</v>
      </c>
      <c r="F288" s="39">
        <f>B4+(274*B6)</f>
        <v>275</v>
      </c>
      <c r="G288" s="2"/>
      <c r="H288" s="3"/>
    </row>
    <row r="289" spans="1:8" x14ac:dyDescent="0.2">
      <c r="A289" s="2"/>
      <c r="B289" s="2"/>
      <c r="C289" s="2"/>
      <c r="D289" s="36" t="s">
        <v>49</v>
      </c>
      <c r="E289" s="37" t="s">
        <v>200</v>
      </c>
      <c r="F289" s="38">
        <f>B4+(275*B6)</f>
        <v>276</v>
      </c>
      <c r="G289" s="2"/>
      <c r="H289" s="3"/>
    </row>
    <row r="290" spans="1:8" x14ac:dyDescent="0.2">
      <c r="A290" s="2"/>
      <c r="B290" s="2"/>
      <c r="C290" s="2"/>
      <c r="D290" s="36" t="s">
        <v>227</v>
      </c>
      <c r="E290" s="37" t="s">
        <v>200</v>
      </c>
      <c r="F290" s="38">
        <f>B4+(276*B6)</f>
        <v>277</v>
      </c>
      <c r="G290" s="2"/>
      <c r="H290" s="3"/>
    </row>
    <row r="291" spans="1:8" x14ac:dyDescent="0.2">
      <c r="A291" s="2"/>
      <c r="B291" s="2"/>
      <c r="C291" s="2"/>
      <c r="D291" s="36" t="s">
        <v>99</v>
      </c>
      <c r="E291" s="37" t="s">
        <v>200</v>
      </c>
      <c r="F291" s="39">
        <f>B4+(277*B6)</f>
        <v>278</v>
      </c>
      <c r="G291" s="2"/>
      <c r="H291" s="3"/>
    </row>
    <row r="292" spans="1:8" x14ac:dyDescent="0.2">
      <c r="A292" s="2"/>
      <c r="B292" s="2"/>
      <c r="C292" s="2"/>
      <c r="D292" s="36" t="s">
        <v>272</v>
      </c>
      <c r="E292" s="37" t="s">
        <v>200</v>
      </c>
      <c r="F292" s="39">
        <f>B4+(278*B6)</f>
        <v>279</v>
      </c>
      <c r="G292" s="2"/>
      <c r="H292" s="3"/>
    </row>
    <row r="293" spans="1:8" x14ac:dyDescent="0.2">
      <c r="A293" s="2"/>
      <c r="B293" s="2"/>
      <c r="C293" s="2"/>
      <c r="D293" s="36" t="s">
        <v>163</v>
      </c>
      <c r="E293" s="37" t="s">
        <v>200</v>
      </c>
      <c r="F293" s="38">
        <f>B4+(279*B6)</f>
        <v>280</v>
      </c>
      <c r="G293" s="2"/>
      <c r="H293" s="3"/>
    </row>
    <row r="294" spans="1:8" x14ac:dyDescent="0.2">
      <c r="A294" s="2"/>
      <c r="B294" s="2"/>
      <c r="C294" s="2"/>
      <c r="D294" s="36" t="s">
        <v>34</v>
      </c>
      <c r="E294" s="37" t="s">
        <v>200</v>
      </c>
      <c r="F294" s="38">
        <f>B4+(280*B6)</f>
        <v>281</v>
      </c>
      <c r="G294" s="2"/>
      <c r="H294" s="3"/>
    </row>
    <row r="295" spans="1:8" x14ac:dyDescent="0.2">
      <c r="A295" s="2"/>
      <c r="B295" s="2"/>
      <c r="C295" s="2"/>
      <c r="D295" s="36" t="s">
        <v>211</v>
      </c>
      <c r="E295" s="37" t="s">
        <v>200</v>
      </c>
      <c r="F295" s="38">
        <f>B4+(281*B6)</f>
        <v>282</v>
      </c>
      <c r="G295" s="2"/>
      <c r="H295" s="3"/>
    </row>
    <row r="296" spans="1:8" x14ac:dyDescent="0.2">
      <c r="A296" s="2"/>
      <c r="B296" s="2"/>
      <c r="C296" s="2"/>
      <c r="D296" s="36" t="s">
        <v>82</v>
      </c>
      <c r="E296" s="37" t="s">
        <v>200</v>
      </c>
      <c r="F296" s="38">
        <f>B4+(282*B6)</f>
        <v>283</v>
      </c>
      <c r="G296" s="2"/>
      <c r="H296" s="3"/>
    </row>
    <row r="297" spans="1:8" x14ac:dyDescent="0.2">
      <c r="A297" s="2"/>
      <c r="B297" s="2"/>
      <c r="C297" s="2"/>
      <c r="D297" s="36" t="s">
        <v>257</v>
      </c>
      <c r="E297" s="37" t="s">
        <v>200</v>
      </c>
      <c r="F297" s="39">
        <f>B4+(283*B6)</f>
        <v>284</v>
      </c>
      <c r="G297" s="2"/>
      <c r="H297" s="3"/>
    </row>
    <row r="298" spans="1:8" x14ac:dyDescent="0.2">
      <c r="A298" s="2"/>
      <c r="B298" s="2"/>
      <c r="C298" s="2"/>
      <c r="D298" s="36" t="s">
        <v>130</v>
      </c>
      <c r="E298" s="37" t="s">
        <v>200</v>
      </c>
      <c r="F298" s="39">
        <f>B4+(284*B6)</f>
        <v>285</v>
      </c>
      <c r="G298" s="2"/>
      <c r="H298" s="3"/>
    </row>
    <row r="299" spans="1:8" x14ac:dyDescent="0.2">
      <c r="A299" s="2"/>
      <c r="B299" s="2"/>
      <c r="C299" s="2"/>
      <c r="D299" s="36" t="s">
        <v>16</v>
      </c>
      <c r="E299" s="37" t="s">
        <v>200</v>
      </c>
      <c r="F299" s="38">
        <f>B4+(285*B6)</f>
        <v>286</v>
      </c>
      <c r="G299" s="2"/>
      <c r="H299" s="3"/>
    </row>
    <row r="300" spans="1:8" x14ac:dyDescent="0.2">
      <c r="A300" s="2"/>
      <c r="B300" s="2"/>
      <c r="C300" s="2"/>
      <c r="D300" s="36" t="s">
        <v>195</v>
      </c>
      <c r="E300" s="37" t="s">
        <v>200</v>
      </c>
      <c r="F300" s="38">
        <f>B4+(286*B6)</f>
        <v>287</v>
      </c>
      <c r="G300" s="2"/>
      <c r="H300" s="3"/>
    </row>
    <row r="301" spans="1:8" x14ac:dyDescent="0.2">
      <c r="A301" s="2"/>
      <c r="B301" s="2"/>
      <c r="C301" s="2"/>
      <c r="D301" s="36" t="s">
        <v>67</v>
      </c>
      <c r="E301" s="37" t="s">
        <v>200</v>
      </c>
      <c r="F301" s="39">
        <f>B4+(287*B6)</f>
        <v>288</v>
      </c>
      <c r="G301" s="2"/>
      <c r="H301" s="3"/>
    </row>
    <row r="302" spans="1:8" ht="13.5" thickBot="1" x14ac:dyDescent="0.25">
      <c r="A302" s="2"/>
      <c r="B302" s="2"/>
      <c r="C302" s="2"/>
      <c r="D302" s="36" t="s">
        <v>242</v>
      </c>
      <c r="E302" s="37" t="s">
        <v>200</v>
      </c>
      <c r="F302" s="39">
        <f>B4+(288*B6)</f>
        <v>289</v>
      </c>
      <c r="G302" s="2"/>
      <c r="H302" s="3"/>
    </row>
    <row r="303" spans="1:8" x14ac:dyDescent="0.2">
      <c r="A303" s="2"/>
      <c r="B303" s="2"/>
      <c r="C303" s="2"/>
      <c r="D303" s="56"/>
      <c r="E303" s="57"/>
      <c r="F303" s="58"/>
      <c r="G303" s="2"/>
      <c r="H303" s="3"/>
    </row>
    <row r="304" spans="1:8" x14ac:dyDescent="0.2">
      <c r="A304" s="17"/>
      <c r="B304" s="59"/>
      <c r="C304" s="19"/>
      <c r="D304" s="60" t="s">
        <v>385</v>
      </c>
      <c r="E304" s="40"/>
      <c r="F304" s="40"/>
      <c r="G304" s="17"/>
    </row>
  </sheetData>
  <pageMargins left="0.7" right="0.7" top="0.75" bottom="0.75" header="0.3" footer="0.3"/>
  <ignoredErrors>
    <ignoredError sqref="AA11 R21 AA33 R43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00615-B9F6-46F0-B748-DF3E33299FCF}">
  <sheetPr>
    <tabColor rgb="FFFFC000"/>
  </sheetPr>
  <dimension ref="A1:AX392"/>
  <sheetViews>
    <sheetView workbookViewId="0"/>
  </sheetViews>
  <sheetFormatPr defaultRowHeight="12.75" x14ac:dyDescent="0.2"/>
  <cols>
    <col min="1" max="1" width="5" style="4" customWidth="1"/>
    <col min="2" max="2" width="6.7109375" style="4" customWidth="1"/>
    <col min="3" max="5" width="5" style="4" customWidth="1"/>
    <col min="6" max="7" width="6.7109375" style="4" customWidth="1"/>
    <col min="8" max="9" width="3.7109375" style="4" customWidth="1"/>
    <col min="10" max="19" width="6.85546875" style="4" customWidth="1"/>
    <col min="20" max="20" width="6.7109375" style="4" customWidth="1"/>
    <col min="21" max="28" width="6.85546875" style="4" customWidth="1"/>
    <col min="29" max="29" width="9.85546875" style="4" customWidth="1"/>
    <col min="30" max="30" width="3.7109375" style="4" customWidth="1"/>
    <col min="31" max="49" width="4.5703125" style="4" customWidth="1"/>
    <col min="50" max="51" width="3.7109375" style="4" customWidth="1"/>
    <col min="52" max="16384" width="9.140625" style="4"/>
  </cols>
  <sheetData>
    <row r="1" spans="1:50" ht="13.5" thickBot="1" x14ac:dyDescent="0.25">
      <c r="A1" s="1" t="s">
        <v>304</v>
      </c>
      <c r="B1" s="2"/>
      <c r="C1" s="2"/>
      <c r="D1" s="2"/>
      <c r="E1" s="2"/>
      <c r="F1" s="2"/>
      <c r="G1" s="2"/>
      <c r="I1" s="67"/>
      <c r="O1" s="3"/>
      <c r="P1" s="3"/>
      <c r="Q1" s="3"/>
      <c r="R1" s="3"/>
      <c r="S1" s="3"/>
      <c r="AE1" s="116"/>
    </row>
    <row r="2" spans="1:50" ht="15.75" thickBot="1" x14ac:dyDescent="0.3">
      <c r="A2" s="2"/>
      <c r="B2" s="5" t="s">
        <v>0</v>
      </c>
      <c r="C2" s="5"/>
      <c r="D2" s="6"/>
      <c r="E2" s="6"/>
      <c r="F2" s="7"/>
      <c r="G2" s="2"/>
      <c r="I2" s="8"/>
      <c r="J2" s="9"/>
      <c r="K2" s="9"/>
      <c r="L2" s="9"/>
      <c r="M2" s="9"/>
      <c r="N2" s="9"/>
      <c r="O2" s="9"/>
      <c r="P2" s="9"/>
      <c r="Q2" s="9"/>
      <c r="R2" s="9"/>
      <c r="S2" s="96" t="s">
        <v>382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108"/>
      <c r="AG2" s="108"/>
      <c r="AH2" s="9"/>
      <c r="AI2" s="9"/>
      <c r="AJ2" s="9"/>
      <c r="AK2" s="9"/>
      <c r="AL2" s="9"/>
      <c r="AM2" s="9"/>
      <c r="AN2" s="96" t="s">
        <v>383</v>
      </c>
      <c r="AO2" s="9"/>
      <c r="AP2" s="9"/>
      <c r="AQ2" s="9"/>
      <c r="AR2" s="9"/>
      <c r="AS2" s="9"/>
      <c r="AT2" s="9"/>
      <c r="AU2" s="9"/>
      <c r="AV2" s="9"/>
      <c r="AW2" s="9"/>
      <c r="AX2" s="11"/>
    </row>
    <row r="3" spans="1:50" x14ac:dyDescent="0.2">
      <c r="A3" s="2"/>
      <c r="B3" s="2"/>
      <c r="C3" s="2"/>
      <c r="D3" s="2"/>
      <c r="E3" s="2"/>
      <c r="F3" s="2"/>
      <c r="G3" s="12"/>
      <c r="I3" s="14"/>
      <c r="J3" s="15">
        <f>F202</f>
        <v>189</v>
      </c>
      <c r="K3" s="16">
        <f>F109</f>
        <v>96</v>
      </c>
      <c r="L3" s="16">
        <f>F367</f>
        <v>354</v>
      </c>
      <c r="M3" s="16">
        <f>F111</f>
        <v>98</v>
      </c>
      <c r="N3" s="16">
        <f>F291</f>
        <v>278</v>
      </c>
      <c r="O3" s="16">
        <f>F85</f>
        <v>72</v>
      </c>
      <c r="P3" s="16">
        <f>F261</f>
        <v>248</v>
      </c>
      <c r="Q3" s="16">
        <f>F115</f>
        <v>102</v>
      </c>
      <c r="R3" s="16">
        <f>F212</f>
        <v>199</v>
      </c>
      <c r="S3" s="16">
        <f>F325</f>
        <v>312</v>
      </c>
      <c r="T3" s="16">
        <f>F99</f>
        <v>86</v>
      </c>
      <c r="U3" s="16">
        <f>F118</f>
        <v>105</v>
      </c>
      <c r="V3" s="16">
        <f>F272</f>
        <v>259</v>
      </c>
      <c r="W3" s="16">
        <f>F120</f>
        <v>107</v>
      </c>
      <c r="X3" s="16">
        <f>F331</f>
        <v>318</v>
      </c>
      <c r="Y3" s="16">
        <f>F47</f>
        <v>34</v>
      </c>
      <c r="Z3" s="16">
        <f>F352</f>
        <v>339</v>
      </c>
      <c r="AA3" s="16">
        <f>F51</f>
        <v>38</v>
      </c>
      <c r="AB3" s="90">
        <f>F218</f>
        <v>205</v>
      </c>
      <c r="AC3" s="49">
        <f t="shared" ref="AC3:AC21" si="0">SUMSQ(J3:AB3)</f>
        <v>828799</v>
      </c>
      <c r="AD3" s="17"/>
      <c r="AE3" s="168" t="s">
        <v>356</v>
      </c>
      <c r="AF3" s="152" t="s">
        <v>105</v>
      </c>
      <c r="AG3" s="152" t="s">
        <v>352</v>
      </c>
      <c r="AH3" s="152" t="s">
        <v>152</v>
      </c>
      <c r="AI3" s="152" t="s">
        <v>65</v>
      </c>
      <c r="AJ3" s="152" t="s">
        <v>276</v>
      </c>
      <c r="AK3" s="152" t="s">
        <v>286</v>
      </c>
      <c r="AL3" s="152" t="s">
        <v>263</v>
      </c>
      <c r="AM3" s="152" t="s">
        <v>43</v>
      </c>
      <c r="AN3" s="176" t="s">
        <v>163</v>
      </c>
      <c r="AO3" s="152" t="s">
        <v>246</v>
      </c>
      <c r="AP3" s="152" t="s">
        <v>184</v>
      </c>
      <c r="AQ3" s="152" t="s">
        <v>111</v>
      </c>
      <c r="AR3" s="152" t="s">
        <v>247</v>
      </c>
      <c r="AS3" s="152" t="s">
        <v>16</v>
      </c>
      <c r="AT3" s="152" t="s">
        <v>84</v>
      </c>
      <c r="AU3" s="152" t="s">
        <v>316</v>
      </c>
      <c r="AV3" s="152" t="s">
        <v>315</v>
      </c>
      <c r="AW3" s="153" t="s">
        <v>205</v>
      </c>
      <c r="AX3" s="18"/>
    </row>
    <row r="4" spans="1:50" x14ac:dyDescent="0.2">
      <c r="A4" s="19" t="s">
        <v>18</v>
      </c>
      <c r="B4" s="20">
        <v>1</v>
      </c>
      <c r="C4" s="2"/>
      <c r="D4" s="21" t="s">
        <v>19</v>
      </c>
      <c r="E4" s="2"/>
      <c r="F4" s="22" t="s">
        <v>20</v>
      </c>
      <c r="G4" s="2"/>
      <c r="H4" s="119"/>
      <c r="I4" s="14"/>
      <c r="J4" s="23">
        <f>F295</f>
        <v>282</v>
      </c>
      <c r="K4" s="24">
        <f>F206</f>
        <v>193</v>
      </c>
      <c r="L4" s="24">
        <f>F319</f>
        <v>306</v>
      </c>
      <c r="M4" s="24">
        <f>F106</f>
        <v>93</v>
      </c>
      <c r="N4" s="24">
        <f>F114</f>
        <v>101</v>
      </c>
      <c r="O4" s="24">
        <f>F56</f>
        <v>43</v>
      </c>
      <c r="P4" s="24">
        <f>F158</f>
        <v>145</v>
      </c>
      <c r="Q4" s="24">
        <f>F248</f>
        <v>235</v>
      </c>
      <c r="R4" s="24">
        <f>F60</f>
        <v>47</v>
      </c>
      <c r="S4" s="24">
        <f>F293</f>
        <v>280</v>
      </c>
      <c r="T4" s="24">
        <f>F77</f>
        <v>64</v>
      </c>
      <c r="U4" s="24">
        <f>F100</f>
        <v>87</v>
      </c>
      <c r="V4" s="24">
        <f>F287</f>
        <v>274</v>
      </c>
      <c r="W4" s="24">
        <f>F67</f>
        <v>54</v>
      </c>
      <c r="X4" s="24">
        <f>F304</f>
        <v>291</v>
      </c>
      <c r="Y4" s="24">
        <f>F76</f>
        <v>63</v>
      </c>
      <c r="Z4" s="24">
        <f>F283</f>
        <v>270</v>
      </c>
      <c r="AA4" s="24">
        <f>F280</f>
        <v>267</v>
      </c>
      <c r="AB4" s="87">
        <f>F357</f>
        <v>344</v>
      </c>
      <c r="AC4" s="50">
        <f t="shared" si="0"/>
        <v>828799</v>
      </c>
      <c r="AD4" s="17"/>
      <c r="AE4" s="154" t="s">
        <v>177</v>
      </c>
      <c r="AF4" s="157" t="s">
        <v>189</v>
      </c>
      <c r="AG4" s="156" t="s">
        <v>287</v>
      </c>
      <c r="AH4" s="156" t="s">
        <v>277</v>
      </c>
      <c r="AI4" s="156" t="s">
        <v>88</v>
      </c>
      <c r="AJ4" s="156" t="s">
        <v>70</v>
      </c>
      <c r="AK4" s="156" t="s">
        <v>138</v>
      </c>
      <c r="AL4" s="156" t="s">
        <v>191</v>
      </c>
      <c r="AM4" s="156" t="s">
        <v>165</v>
      </c>
      <c r="AN4" s="159" t="s">
        <v>112</v>
      </c>
      <c r="AO4" s="156" t="s">
        <v>71</v>
      </c>
      <c r="AP4" s="156" t="s">
        <v>119</v>
      </c>
      <c r="AQ4" s="156" t="s">
        <v>255</v>
      </c>
      <c r="AR4" s="156" t="s">
        <v>214</v>
      </c>
      <c r="AS4" s="156" t="s">
        <v>162</v>
      </c>
      <c r="AT4" s="156" t="s">
        <v>199</v>
      </c>
      <c r="AU4" s="156" t="s">
        <v>161</v>
      </c>
      <c r="AV4" s="155" t="s">
        <v>225</v>
      </c>
      <c r="AW4" s="158" t="s">
        <v>381</v>
      </c>
      <c r="AX4" s="18"/>
    </row>
    <row r="5" spans="1:50" x14ac:dyDescent="0.2">
      <c r="A5" s="2"/>
      <c r="B5" s="2"/>
      <c r="C5" s="2"/>
      <c r="D5" s="2"/>
      <c r="E5" s="2"/>
      <c r="F5" s="2"/>
      <c r="G5" s="2"/>
      <c r="I5" s="14"/>
      <c r="J5" s="23">
        <f>F263</f>
        <v>250</v>
      </c>
      <c r="K5" s="24">
        <f>F89</f>
        <v>76</v>
      </c>
      <c r="L5" s="24">
        <f>F210</f>
        <v>197</v>
      </c>
      <c r="M5" s="24">
        <f>F163</f>
        <v>150</v>
      </c>
      <c r="N5" s="24">
        <f>F237</f>
        <v>224</v>
      </c>
      <c r="O5" s="24">
        <f>F113</f>
        <v>100</v>
      </c>
      <c r="P5" s="24">
        <f>F347</f>
        <v>334</v>
      </c>
      <c r="Q5" s="24">
        <f>F102</f>
        <v>89</v>
      </c>
      <c r="R5" s="24">
        <f>F126</f>
        <v>113</v>
      </c>
      <c r="S5" s="24">
        <f>F271</f>
        <v>258</v>
      </c>
      <c r="T5" s="24">
        <f>F146</f>
        <v>133</v>
      </c>
      <c r="U5" s="24">
        <f>F155</f>
        <v>142</v>
      </c>
      <c r="V5" s="24">
        <f>F363</f>
        <v>350</v>
      </c>
      <c r="W5" s="24">
        <f>F71</f>
        <v>58</v>
      </c>
      <c r="X5" s="24">
        <f>F361</f>
        <v>348</v>
      </c>
      <c r="Y5" s="24">
        <f>F18</f>
        <v>5</v>
      </c>
      <c r="Z5" s="24">
        <f>F276</f>
        <v>263</v>
      </c>
      <c r="AA5" s="24">
        <f>F75</f>
        <v>62</v>
      </c>
      <c r="AB5" s="87">
        <f>F300</f>
        <v>287</v>
      </c>
      <c r="AC5" s="50">
        <f t="shared" si="0"/>
        <v>828799</v>
      </c>
      <c r="AD5" s="17"/>
      <c r="AE5" s="154" t="s">
        <v>31</v>
      </c>
      <c r="AF5" s="156" t="s">
        <v>318</v>
      </c>
      <c r="AG5" s="157" t="s">
        <v>297</v>
      </c>
      <c r="AH5" s="156" t="s">
        <v>122</v>
      </c>
      <c r="AI5" s="156" t="s">
        <v>158</v>
      </c>
      <c r="AJ5" s="156" t="s">
        <v>217</v>
      </c>
      <c r="AK5" s="156" t="s">
        <v>351</v>
      </c>
      <c r="AL5" s="156" t="s">
        <v>167</v>
      </c>
      <c r="AM5" s="156" t="s">
        <v>325</v>
      </c>
      <c r="AN5" s="159" t="s">
        <v>239</v>
      </c>
      <c r="AO5" s="156" t="s">
        <v>350</v>
      </c>
      <c r="AP5" s="156" t="s">
        <v>202</v>
      </c>
      <c r="AQ5" s="156" t="s">
        <v>355</v>
      </c>
      <c r="AR5" s="156" t="s">
        <v>215</v>
      </c>
      <c r="AS5" s="156" t="s">
        <v>328</v>
      </c>
      <c r="AT5" s="156" t="s">
        <v>180</v>
      </c>
      <c r="AU5" s="155" t="s">
        <v>224</v>
      </c>
      <c r="AV5" s="156" t="s">
        <v>3</v>
      </c>
      <c r="AW5" s="158" t="s">
        <v>48</v>
      </c>
      <c r="AX5" s="18"/>
    </row>
    <row r="6" spans="1:50" x14ac:dyDescent="0.2">
      <c r="A6" s="19" t="s">
        <v>55</v>
      </c>
      <c r="B6" s="20">
        <v>1</v>
      </c>
      <c r="C6" s="2"/>
      <c r="D6" s="21" t="s">
        <v>56</v>
      </c>
      <c r="E6" s="2"/>
      <c r="F6" s="21" t="s">
        <v>57</v>
      </c>
      <c r="G6" s="2"/>
      <c r="I6" s="14"/>
      <c r="J6" s="23">
        <f>F247</f>
        <v>234</v>
      </c>
      <c r="K6" s="24">
        <f>F52</f>
        <v>39</v>
      </c>
      <c r="L6" s="24">
        <f>F298</f>
        <v>285</v>
      </c>
      <c r="M6" s="24">
        <f>F201</f>
        <v>188</v>
      </c>
      <c r="N6" s="24">
        <f>F266</f>
        <v>253</v>
      </c>
      <c r="O6" s="24">
        <f>F132</f>
        <v>119</v>
      </c>
      <c r="P6" s="24">
        <f>F243</f>
        <v>230</v>
      </c>
      <c r="Q6" s="24">
        <f>F83</f>
        <v>70</v>
      </c>
      <c r="R6" s="24">
        <f>F136</f>
        <v>123</v>
      </c>
      <c r="S6" s="24">
        <f>F244</f>
        <v>231</v>
      </c>
      <c r="T6" s="24">
        <f>F62</f>
        <v>49</v>
      </c>
      <c r="U6" s="24">
        <f>F72</f>
        <v>59</v>
      </c>
      <c r="V6" s="24">
        <f>F253</f>
        <v>240</v>
      </c>
      <c r="W6" s="24">
        <f>F46</f>
        <v>33</v>
      </c>
      <c r="X6" s="24">
        <f>F255</f>
        <v>242</v>
      </c>
      <c r="Y6" s="24">
        <f>F358</f>
        <v>345</v>
      </c>
      <c r="Z6" s="24">
        <f>F333</f>
        <v>320</v>
      </c>
      <c r="AA6" s="24">
        <f>F70</f>
        <v>57</v>
      </c>
      <c r="AB6" s="87">
        <f>F335</f>
        <v>322</v>
      </c>
      <c r="AC6" s="50">
        <f t="shared" si="0"/>
        <v>828799</v>
      </c>
      <c r="AD6" s="17"/>
      <c r="AE6" s="154" t="s">
        <v>12</v>
      </c>
      <c r="AF6" s="156" t="s">
        <v>260</v>
      </c>
      <c r="AG6" s="156" t="s">
        <v>361</v>
      </c>
      <c r="AH6" s="157" t="s">
        <v>9</v>
      </c>
      <c r="AI6" s="156" t="s">
        <v>254</v>
      </c>
      <c r="AJ6" s="156" t="s">
        <v>153</v>
      </c>
      <c r="AK6" s="156" t="s">
        <v>207</v>
      </c>
      <c r="AL6" s="156" t="s">
        <v>231</v>
      </c>
      <c r="AM6" s="156" t="s">
        <v>264</v>
      </c>
      <c r="AN6" s="159" t="s">
        <v>78</v>
      </c>
      <c r="AO6" s="156" t="s">
        <v>230</v>
      </c>
      <c r="AP6" s="156" t="s">
        <v>86</v>
      </c>
      <c r="AQ6" s="156" t="s">
        <v>175</v>
      </c>
      <c r="AR6" s="156" t="s">
        <v>213</v>
      </c>
      <c r="AS6" s="156" t="s">
        <v>223</v>
      </c>
      <c r="AT6" s="155" t="s">
        <v>375</v>
      </c>
      <c r="AU6" s="156" t="s">
        <v>67</v>
      </c>
      <c r="AV6" s="156" t="s">
        <v>346</v>
      </c>
      <c r="AW6" s="158" t="s">
        <v>341</v>
      </c>
      <c r="AX6" s="18"/>
    </row>
    <row r="7" spans="1:50" x14ac:dyDescent="0.2">
      <c r="A7" s="2"/>
      <c r="B7" s="2"/>
      <c r="C7" s="2"/>
      <c r="D7" s="2"/>
      <c r="E7" s="2"/>
      <c r="F7" s="2"/>
      <c r="G7" s="2"/>
      <c r="I7" s="14"/>
      <c r="J7" s="23">
        <f>F323</f>
        <v>310</v>
      </c>
      <c r="K7" s="24">
        <f>F203</f>
        <v>190</v>
      </c>
      <c r="L7" s="24">
        <f>F267</f>
        <v>254</v>
      </c>
      <c r="M7" s="24">
        <f>F171</f>
        <v>158</v>
      </c>
      <c r="N7" s="24">
        <f>F310</f>
        <v>297</v>
      </c>
      <c r="O7" s="24">
        <f>F104</f>
        <v>91</v>
      </c>
      <c r="P7" s="24">
        <f>F193</f>
        <v>180</v>
      </c>
      <c r="Q7" s="24">
        <f>F39</f>
        <v>26</v>
      </c>
      <c r="R7" s="24">
        <f>F192</f>
        <v>179</v>
      </c>
      <c r="S7" s="24">
        <f>F307</f>
        <v>294</v>
      </c>
      <c r="T7" s="24">
        <f>F157</f>
        <v>144</v>
      </c>
      <c r="U7" s="24">
        <f>F168</f>
        <v>155</v>
      </c>
      <c r="V7" s="24">
        <f>F329</f>
        <v>316</v>
      </c>
      <c r="W7" s="24">
        <f>F22</f>
        <v>9</v>
      </c>
      <c r="X7" s="24">
        <f>F17</f>
        <v>4</v>
      </c>
      <c r="Y7" s="24">
        <f>F123</f>
        <v>110</v>
      </c>
      <c r="Z7" s="24">
        <f>F359</f>
        <v>346</v>
      </c>
      <c r="AA7" s="24">
        <f>F124</f>
        <v>111</v>
      </c>
      <c r="AB7" s="87">
        <f>F278</f>
        <v>265</v>
      </c>
      <c r="AC7" s="50">
        <f t="shared" si="0"/>
        <v>828799</v>
      </c>
      <c r="AD7" s="17"/>
      <c r="AE7" s="154" t="s">
        <v>99</v>
      </c>
      <c r="AF7" s="156" t="s">
        <v>331</v>
      </c>
      <c r="AG7" s="156" t="s">
        <v>144</v>
      </c>
      <c r="AH7" s="156" t="s">
        <v>219</v>
      </c>
      <c r="AI7" s="157" t="s">
        <v>15</v>
      </c>
      <c r="AJ7" s="156" t="s">
        <v>232</v>
      </c>
      <c r="AK7" s="156" t="s">
        <v>109</v>
      </c>
      <c r="AL7" s="156" t="s">
        <v>181</v>
      </c>
      <c r="AM7" s="156" t="s">
        <v>220</v>
      </c>
      <c r="AN7" s="159" t="s">
        <v>81</v>
      </c>
      <c r="AO7" s="156" t="s">
        <v>265</v>
      </c>
      <c r="AP7" s="156" t="s">
        <v>295</v>
      </c>
      <c r="AQ7" s="156" t="s">
        <v>257</v>
      </c>
      <c r="AR7" s="156" t="s">
        <v>273</v>
      </c>
      <c r="AS7" s="155" t="s">
        <v>252</v>
      </c>
      <c r="AT7" s="156" t="s">
        <v>168</v>
      </c>
      <c r="AU7" s="156" t="s">
        <v>362</v>
      </c>
      <c r="AV7" s="156" t="s">
        <v>38</v>
      </c>
      <c r="AW7" s="158" t="s">
        <v>360</v>
      </c>
      <c r="AX7" s="18"/>
    </row>
    <row r="8" spans="1:50" x14ac:dyDescent="0.2">
      <c r="A8" s="19" t="s">
        <v>92</v>
      </c>
      <c r="B8" s="25">
        <f>SUM(F14:F374)/C12</f>
        <v>3439</v>
      </c>
      <c r="C8" s="2"/>
      <c r="D8" s="2" t="s">
        <v>317</v>
      </c>
      <c r="E8" s="2"/>
      <c r="F8" s="2"/>
      <c r="G8" s="2"/>
      <c r="I8" s="14"/>
      <c r="J8" s="23">
        <f>F315</f>
        <v>302</v>
      </c>
      <c r="K8" s="24">
        <f>F131</f>
        <v>118</v>
      </c>
      <c r="L8" s="24">
        <f>F340</f>
        <v>327</v>
      </c>
      <c r="M8" s="24">
        <f>F130</f>
        <v>117</v>
      </c>
      <c r="N8" s="24">
        <f>F205</f>
        <v>192</v>
      </c>
      <c r="O8" s="24">
        <f>F200</f>
        <v>187</v>
      </c>
      <c r="P8" s="24">
        <f>F221</f>
        <v>208</v>
      </c>
      <c r="Q8" s="24">
        <f>F58</f>
        <v>45</v>
      </c>
      <c r="R8" s="24">
        <f>F80</f>
        <v>67</v>
      </c>
      <c r="S8" s="24">
        <f>F207</f>
        <v>194</v>
      </c>
      <c r="T8" s="24">
        <f>F42</f>
        <v>29</v>
      </c>
      <c r="U8" s="24">
        <f>F64</f>
        <v>51</v>
      </c>
      <c r="V8" s="24">
        <f>F348</f>
        <v>335</v>
      </c>
      <c r="W8" s="24">
        <f>F351</f>
        <v>338</v>
      </c>
      <c r="X8" s="24">
        <f>F228</f>
        <v>215</v>
      </c>
      <c r="Y8" s="24">
        <f>F92</f>
        <v>79</v>
      </c>
      <c r="Z8" s="24">
        <f>F302</f>
        <v>289</v>
      </c>
      <c r="AA8" s="24">
        <f>F91</f>
        <v>78</v>
      </c>
      <c r="AB8" s="87">
        <f>F281</f>
        <v>268</v>
      </c>
      <c r="AC8" s="50">
        <f t="shared" si="0"/>
        <v>828799</v>
      </c>
      <c r="AD8" s="17"/>
      <c r="AE8" s="154" t="s">
        <v>302</v>
      </c>
      <c r="AF8" s="156" t="s">
        <v>279</v>
      </c>
      <c r="AG8" s="156" t="s">
        <v>327</v>
      </c>
      <c r="AH8" s="156" t="s">
        <v>106</v>
      </c>
      <c r="AI8" s="156" t="s">
        <v>10</v>
      </c>
      <c r="AJ8" s="157" t="s">
        <v>140</v>
      </c>
      <c r="AK8" s="156" t="s">
        <v>338</v>
      </c>
      <c r="AL8" s="156" t="s">
        <v>117</v>
      </c>
      <c r="AM8" s="156" t="s">
        <v>290</v>
      </c>
      <c r="AN8" s="159" t="s">
        <v>61</v>
      </c>
      <c r="AO8" s="156" t="s">
        <v>101</v>
      </c>
      <c r="AP8" s="156" t="s">
        <v>275</v>
      </c>
      <c r="AQ8" s="156" t="s">
        <v>322</v>
      </c>
      <c r="AR8" s="155" t="s">
        <v>345</v>
      </c>
      <c r="AS8" s="156" t="s">
        <v>62</v>
      </c>
      <c r="AT8" s="156" t="s">
        <v>216</v>
      </c>
      <c r="AU8" s="156" t="s">
        <v>98</v>
      </c>
      <c r="AV8" s="156" t="s">
        <v>22</v>
      </c>
      <c r="AW8" s="158" t="s">
        <v>97</v>
      </c>
      <c r="AX8" s="18"/>
    </row>
    <row r="9" spans="1:50" x14ac:dyDescent="0.2">
      <c r="A9" s="2"/>
      <c r="B9" s="2"/>
      <c r="C9" s="2"/>
      <c r="D9" s="2"/>
      <c r="E9" s="2"/>
      <c r="F9" s="2"/>
      <c r="G9" s="2"/>
      <c r="I9" s="14"/>
      <c r="J9" s="23">
        <f>F239</f>
        <v>226</v>
      </c>
      <c r="K9" s="24">
        <f>F374</f>
        <v>361</v>
      </c>
      <c r="L9" s="24">
        <f>F238</f>
        <v>225</v>
      </c>
      <c r="M9" s="24">
        <f>F35</f>
        <v>22</v>
      </c>
      <c r="N9" s="24">
        <f>F38</f>
        <v>25</v>
      </c>
      <c r="O9" s="24">
        <f>F294</f>
        <v>281</v>
      </c>
      <c r="P9" s="24">
        <f>F373</f>
        <v>360</v>
      </c>
      <c r="Q9" s="24">
        <f>F159</f>
        <v>146</v>
      </c>
      <c r="R9" s="24">
        <f>F44</f>
        <v>31</v>
      </c>
      <c r="S9" s="24">
        <f>F236</f>
        <v>223</v>
      </c>
      <c r="T9" s="24">
        <f>F232</f>
        <v>219</v>
      </c>
      <c r="U9" s="24">
        <f>F191</f>
        <v>178</v>
      </c>
      <c r="V9" s="24">
        <f>F154</f>
        <v>141</v>
      </c>
      <c r="W9" s="24">
        <f>F153</f>
        <v>140</v>
      </c>
      <c r="X9" s="24">
        <f>F61</f>
        <v>48</v>
      </c>
      <c r="Y9" s="24">
        <f>F148</f>
        <v>135</v>
      </c>
      <c r="Z9" s="24">
        <f>F216</f>
        <v>203</v>
      </c>
      <c r="AA9" s="24">
        <f>F147</f>
        <v>134</v>
      </c>
      <c r="AB9" s="87">
        <f>F354</f>
        <v>341</v>
      </c>
      <c r="AC9" s="50">
        <f t="shared" si="0"/>
        <v>828799</v>
      </c>
      <c r="AD9" s="17"/>
      <c r="AE9" s="154" t="s">
        <v>206</v>
      </c>
      <c r="AF9" s="156" t="s">
        <v>354</v>
      </c>
      <c r="AG9" s="156" t="s">
        <v>29</v>
      </c>
      <c r="AH9" s="156" t="s">
        <v>69</v>
      </c>
      <c r="AI9" s="156" t="s">
        <v>288</v>
      </c>
      <c r="AJ9" s="156" t="s">
        <v>301</v>
      </c>
      <c r="AK9" s="157" t="s">
        <v>368</v>
      </c>
      <c r="AL9" s="156" t="s">
        <v>7</v>
      </c>
      <c r="AM9" s="156" t="s">
        <v>148</v>
      </c>
      <c r="AN9" s="159" t="s">
        <v>284</v>
      </c>
      <c r="AO9" s="156" t="s">
        <v>174</v>
      </c>
      <c r="AP9" s="156" t="s">
        <v>42</v>
      </c>
      <c r="AQ9" s="155" t="s">
        <v>25</v>
      </c>
      <c r="AR9" s="156" t="s">
        <v>154</v>
      </c>
      <c r="AS9" s="156" t="s">
        <v>52</v>
      </c>
      <c r="AT9" s="156" t="s">
        <v>170</v>
      </c>
      <c r="AU9" s="156" t="s">
        <v>157</v>
      </c>
      <c r="AV9" s="156" t="s">
        <v>294</v>
      </c>
      <c r="AW9" s="158" t="s">
        <v>334</v>
      </c>
      <c r="AX9" s="18"/>
    </row>
    <row r="10" spans="1:50" x14ac:dyDescent="0.2">
      <c r="A10" s="19" t="s">
        <v>92</v>
      </c>
      <c r="B10" s="25">
        <f>0.5*C12*(2*B4+B6*(C12^2-1))</f>
        <v>3439</v>
      </c>
      <c r="C10" s="2"/>
      <c r="D10" s="21" t="s">
        <v>128</v>
      </c>
      <c r="E10" s="21"/>
      <c r="F10" s="2"/>
      <c r="G10" s="2"/>
      <c r="I10" s="14"/>
      <c r="J10" s="23">
        <f>F369</f>
        <v>356</v>
      </c>
      <c r="K10" s="24">
        <f>F165</f>
        <v>152</v>
      </c>
      <c r="L10" s="24">
        <f>F249</f>
        <v>236</v>
      </c>
      <c r="M10" s="24">
        <f>F320</f>
        <v>307</v>
      </c>
      <c r="N10" s="24">
        <f>F198</f>
        <v>185</v>
      </c>
      <c r="O10" s="24">
        <f>F28</f>
        <v>15</v>
      </c>
      <c r="P10" s="24">
        <f>F309</f>
        <v>296</v>
      </c>
      <c r="Q10" s="24">
        <f>F26</f>
        <v>13</v>
      </c>
      <c r="R10" s="24">
        <f>F96</f>
        <v>83</v>
      </c>
      <c r="S10" s="24">
        <f>F20</f>
        <v>7</v>
      </c>
      <c r="T10" s="24">
        <f>F119</f>
        <v>106</v>
      </c>
      <c r="U10" s="24">
        <f>F254</f>
        <v>241</v>
      </c>
      <c r="V10" s="24">
        <f>F306</f>
        <v>293</v>
      </c>
      <c r="W10" s="24">
        <f>F138</f>
        <v>125</v>
      </c>
      <c r="X10" s="24">
        <f>F285</f>
        <v>272</v>
      </c>
      <c r="Y10" s="24">
        <f>F142</f>
        <v>129</v>
      </c>
      <c r="Z10" s="24">
        <f>F260</f>
        <v>247</v>
      </c>
      <c r="AA10" s="24">
        <f>F143</f>
        <v>130</v>
      </c>
      <c r="AB10" s="87">
        <f>F259</f>
        <v>246</v>
      </c>
      <c r="AC10" s="50">
        <f t="shared" si="0"/>
        <v>828799</v>
      </c>
      <c r="AD10" s="17"/>
      <c r="AE10" s="154" t="s">
        <v>358</v>
      </c>
      <c r="AF10" s="156" t="s">
        <v>369</v>
      </c>
      <c r="AG10" s="156" t="s">
        <v>63</v>
      </c>
      <c r="AH10" s="156" t="s">
        <v>179</v>
      </c>
      <c r="AI10" s="156" t="s">
        <v>75</v>
      </c>
      <c r="AJ10" s="156" t="s">
        <v>131</v>
      </c>
      <c r="AK10" s="156" t="s">
        <v>129</v>
      </c>
      <c r="AL10" s="157" t="s">
        <v>83</v>
      </c>
      <c r="AM10" s="156" t="s">
        <v>4</v>
      </c>
      <c r="AN10" s="159" t="s">
        <v>228</v>
      </c>
      <c r="AO10" s="156" t="s">
        <v>73</v>
      </c>
      <c r="AP10" s="155" t="s">
        <v>45</v>
      </c>
      <c r="AQ10" s="156" t="s">
        <v>210</v>
      </c>
      <c r="AR10" s="156" t="s">
        <v>6</v>
      </c>
      <c r="AS10" s="156" t="s">
        <v>209</v>
      </c>
      <c r="AT10" s="156" t="s">
        <v>121</v>
      </c>
      <c r="AU10" s="156" t="s">
        <v>378</v>
      </c>
      <c r="AV10" s="156" t="s">
        <v>293</v>
      </c>
      <c r="AW10" s="158" t="s">
        <v>319</v>
      </c>
      <c r="AX10" s="18"/>
    </row>
    <row r="11" spans="1:50" x14ac:dyDescent="0.2">
      <c r="A11" s="2"/>
      <c r="B11" s="2"/>
      <c r="C11" s="2"/>
      <c r="D11" s="26" t="s">
        <v>146</v>
      </c>
      <c r="E11" s="2"/>
      <c r="F11" s="2"/>
      <c r="G11" s="2"/>
      <c r="I11" s="14"/>
      <c r="J11" s="23">
        <f>F164</f>
        <v>151</v>
      </c>
      <c r="K11" s="24">
        <f>F169</f>
        <v>156</v>
      </c>
      <c r="L11" s="24">
        <f>F199</f>
        <v>186</v>
      </c>
      <c r="M11" s="24">
        <f>F208</f>
        <v>195</v>
      </c>
      <c r="N11" s="24">
        <f>F251</f>
        <v>238</v>
      </c>
      <c r="O11" s="24">
        <f>F204</f>
        <v>191</v>
      </c>
      <c r="P11" s="24">
        <f>F177</f>
        <v>164</v>
      </c>
      <c r="Q11" s="24">
        <f>F365</f>
        <v>352</v>
      </c>
      <c r="R11" s="24">
        <f>F24</f>
        <v>11</v>
      </c>
      <c r="S11" s="24">
        <f>F345</f>
        <v>332</v>
      </c>
      <c r="T11" s="24">
        <f>F214</f>
        <v>201</v>
      </c>
      <c r="U11" s="24">
        <f>F222</f>
        <v>209</v>
      </c>
      <c r="V11" s="24">
        <f>F66</f>
        <v>53</v>
      </c>
      <c r="W11" s="24">
        <f>F215</f>
        <v>202</v>
      </c>
      <c r="X11" s="24">
        <f>F49</f>
        <v>36</v>
      </c>
      <c r="Y11" s="24">
        <f>F334</f>
        <v>321</v>
      </c>
      <c r="Z11" s="24">
        <f>F74</f>
        <v>61</v>
      </c>
      <c r="AA11" s="24">
        <f>F356</f>
        <v>343</v>
      </c>
      <c r="AB11" s="87">
        <f>F50</f>
        <v>37</v>
      </c>
      <c r="AC11" s="50">
        <f t="shared" si="0"/>
        <v>828799</v>
      </c>
      <c r="AD11" s="17"/>
      <c r="AE11" s="154" t="s">
        <v>379</v>
      </c>
      <c r="AF11" s="156" t="s">
        <v>171</v>
      </c>
      <c r="AG11" s="156" t="s">
        <v>267</v>
      </c>
      <c r="AH11" s="156" t="s">
        <v>236</v>
      </c>
      <c r="AI11" s="156" t="s">
        <v>127</v>
      </c>
      <c r="AJ11" s="156" t="s">
        <v>141</v>
      </c>
      <c r="AK11" s="156" t="s">
        <v>91</v>
      </c>
      <c r="AL11" s="156" t="s">
        <v>343</v>
      </c>
      <c r="AM11" s="157" t="s">
        <v>35</v>
      </c>
      <c r="AN11" s="159" t="s">
        <v>305</v>
      </c>
      <c r="AO11" s="155" t="s">
        <v>110</v>
      </c>
      <c r="AP11" s="156" t="s">
        <v>310</v>
      </c>
      <c r="AQ11" s="156" t="s">
        <v>37</v>
      </c>
      <c r="AR11" s="156" t="s">
        <v>283</v>
      </c>
      <c r="AS11" s="156" t="s">
        <v>132</v>
      </c>
      <c r="AT11" s="156" t="s">
        <v>242</v>
      </c>
      <c r="AU11" s="156" t="s">
        <v>134</v>
      </c>
      <c r="AV11" s="156" t="s">
        <v>335</v>
      </c>
      <c r="AW11" s="158" t="s">
        <v>347</v>
      </c>
      <c r="AX11" s="18"/>
    </row>
    <row r="12" spans="1:50" x14ac:dyDescent="0.2">
      <c r="A12" s="27"/>
      <c r="B12" s="97" t="s">
        <v>164</v>
      </c>
      <c r="C12" s="98">
        <v>19</v>
      </c>
      <c r="D12" s="2"/>
      <c r="E12" s="2"/>
      <c r="F12" s="2"/>
      <c r="G12" s="2"/>
      <c r="I12" s="14"/>
      <c r="J12" s="23">
        <f>F209</f>
        <v>196</v>
      </c>
      <c r="K12" s="24">
        <f>F33</f>
        <v>20</v>
      </c>
      <c r="L12" s="24">
        <f>F162</f>
        <v>149</v>
      </c>
      <c r="M12" s="24">
        <f>F87</f>
        <v>74</v>
      </c>
      <c r="N12" s="24">
        <f>F175</f>
        <v>162</v>
      </c>
      <c r="O12" s="24">
        <f>F161</f>
        <v>148</v>
      </c>
      <c r="P12" s="24">
        <f>F290</f>
        <v>277</v>
      </c>
      <c r="Q12" s="24">
        <f>F343</f>
        <v>330</v>
      </c>
      <c r="R12" s="24">
        <f>F372</f>
        <v>359</v>
      </c>
      <c r="S12" s="24">
        <f>F194</f>
        <v>181</v>
      </c>
      <c r="T12" s="24">
        <f>F16</f>
        <v>3</v>
      </c>
      <c r="U12" s="24">
        <f>F45</f>
        <v>32</v>
      </c>
      <c r="V12" s="24">
        <f>F98</f>
        <v>85</v>
      </c>
      <c r="W12" s="24">
        <f>F227</f>
        <v>214</v>
      </c>
      <c r="X12" s="24">
        <f>F213</f>
        <v>200</v>
      </c>
      <c r="Y12" s="24">
        <f>F301</f>
        <v>288</v>
      </c>
      <c r="Z12" s="24">
        <f>F226</f>
        <v>213</v>
      </c>
      <c r="AA12" s="24">
        <f>F355</f>
        <v>342</v>
      </c>
      <c r="AB12" s="87">
        <f>F179</f>
        <v>166</v>
      </c>
      <c r="AC12" s="123">
        <f>J12^3+K12^3+L12^3+M12^3+N12^3+O12^3+P12^3+Q12^3+R12^3+S12^3+T12^3+U12^3+V12^3+W12^3+X12^3+Y12^3+Z12^3+AA12^3+AB12^3</f>
        <v>224707699</v>
      </c>
      <c r="AD12" s="17"/>
      <c r="AE12" s="162" t="s">
        <v>125</v>
      </c>
      <c r="AF12" s="163" t="s">
        <v>1</v>
      </c>
      <c r="AG12" s="163" t="s">
        <v>249</v>
      </c>
      <c r="AH12" s="163" t="s">
        <v>21</v>
      </c>
      <c r="AI12" s="163" t="s">
        <v>26</v>
      </c>
      <c r="AJ12" s="163" t="s">
        <v>58</v>
      </c>
      <c r="AK12" s="163" t="s">
        <v>193</v>
      </c>
      <c r="AL12" s="163" t="s">
        <v>357</v>
      </c>
      <c r="AM12" s="163" t="s">
        <v>314</v>
      </c>
      <c r="AN12" s="157" t="s">
        <v>282</v>
      </c>
      <c r="AO12" s="163" t="s">
        <v>115</v>
      </c>
      <c r="AP12" s="163" t="s">
        <v>36</v>
      </c>
      <c r="AQ12" s="163" t="s">
        <v>72</v>
      </c>
      <c r="AR12" s="163" t="s">
        <v>190</v>
      </c>
      <c r="AS12" s="163" t="s">
        <v>221</v>
      </c>
      <c r="AT12" s="163" t="s">
        <v>226</v>
      </c>
      <c r="AU12" s="163" t="s">
        <v>11</v>
      </c>
      <c r="AV12" s="163" t="s">
        <v>342</v>
      </c>
      <c r="AW12" s="164" t="s">
        <v>139</v>
      </c>
      <c r="AX12" s="18"/>
    </row>
    <row r="13" spans="1:50" ht="13.5" thickBot="1" x14ac:dyDescent="0.25">
      <c r="A13" s="2"/>
      <c r="B13" s="30"/>
      <c r="C13" s="31"/>
      <c r="D13" s="32"/>
      <c r="E13" s="27" t="s">
        <v>182</v>
      </c>
      <c r="F13" s="32"/>
      <c r="G13" s="2"/>
      <c r="I13" s="14"/>
      <c r="J13" s="23">
        <f>F338</f>
        <v>325</v>
      </c>
      <c r="K13" s="24">
        <f>F32</f>
        <v>19</v>
      </c>
      <c r="L13" s="24">
        <f>F314</f>
        <v>301</v>
      </c>
      <c r="M13" s="24">
        <f>F54</f>
        <v>41</v>
      </c>
      <c r="N13" s="24">
        <f>F339</f>
        <v>326</v>
      </c>
      <c r="O13" s="24">
        <f>F173</f>
        <v>160</v>
      </c>
      <c r="P13" s="24">
        <f>F322</f>
        <v>309</v>
      </c>
      <c r="Q13" s="24">
        <f>F166</f>
        <v>153</v>
      </c>
      <c r="R13" s="24">
        <f>F174</f>
        <v>161</v>
      </c>
      <c r="S13" s="24">
        <f>F43</f>
        <v>30</v>
      </c>
      <c r="T13" s="24">
        <f>F364</f>
        <v>351</v>
      </c>
      <c r="U13" s="24">
        <f>F23</f>
        <v>10</v>
      </c>
      <c r="V13" s="24">
        <f>F211</f>
        <v>198</v>
      </c>
      <c r="W13" s="24">
        <f>F184</f>
        <v>171</v>
      </c>
      <c r="X13" s="24">
        <f>F137</f>
        <v>124</v>
      </c>
      <c r="Y13" s="24">
        <f>F180</f>
        <v>167</v>
      </c>
      <c r="Z13" s="24">
        <f>F189</f>
        <v>176</v>
      </c>
      <c r="AA13" s="24">
        <f>F219</f>
        <v>206</v>
      </c>
      <c r="AB13" s="87">
        <f>F224</f>
        <v>211</v>
      </c>
      <c r="AC13" s="50">
        <f t="shared" si="0"/>
        <v>828799</v>
      </c>
      <c r="AD13" s="17"/>
      <c r="AE13" s="154" t="s">
        <v>366</v>
      </c>
      <c r="AF13" s="156" t="s">
        <v>377</v>
      </c>
      <c r="AG13" s="156" t="s">
        <v>113</v>
      </c>
      <c r="AH13" s="156" t="s">
        <v>2</v>
      </c>
      <c r="AI13" s="156" t="s">
        <v>349</v>
      </c>
      <c r="AJ13" s="156" t="s">
        <v>281</v>
      </c>
      <c r="AK13" s="156" t="s">
        <v>227</v>
      </c>
      <c r="AL13" s="156" t="s">
        <v>250</v>
      </c>
      <c r="AM13" s="155" t="s">
        <v>155</v>
      </c>
      <c r="AN13" s="159" t="s">
        <v>274</v>
      </c>
      <c r="AO13" s="157" t="s">
        <v>330</v>
      </c>
      <c r="AP13" s="156" t="s">
        <v>147</v>
      </c>
      <c r="AQ13" s="156" t="s">
        <v>173</v>
      </c>
      <c r="AR13" s="156" t="s">
        <v>333</v>
      </c>
      <c r="AS13" s="156" t="s">
        <v>137</v>
      </c>
      <c r="AT13" s="156" t="s">
        <v>8</v>
      </c>
      <c r="AU13" s="156" t="s">
        <v>296</v>
      </c>
      <c r="AV13" s="156" t="s">
        <v>76</v>
      </c>
      <c r="AW13" s="158" t="s">
        <v>269</v>
      </c>
      <c r="AX13" s="18"/>
    </row>
    <row r="14" spans="1:50" x14ac:dyDescent="0.2">
      <c r="A14" s="2"/>
      <c r="B14" s="2"/>
      <c r="C14" s="2"/>
      <c r="D14" s="33" t="s">
        <v>68</v>
      </c>
      <c r="E14" s="34" t="s">
        <v>200</v>
      </c>
      <c r="F14" s="35">
        <f>B4+(0*B6)</f>
        <v>1</v>
      </c>
      <c r="G14" s="2"/>
      <c r="I14" s="14"/>
      <c r="J14" s="23">
        <f>F129</f>
        <v>116</v>
      </c>
      <c r="K14" s="24">
        <f>F245</f>
        <v>232</v>
      </c>
      <c r="L14" s="24">
        <f>F128</f>
        <v>115</v>
      </c>
      <c r="M14" s="24">
        <f>F246</f>
        <v>233</v>
      </c>
      <c r="N14" s="24">
        <f>F103</f>
        <v>90</v>
      </c>
      <c r="O14" s="24">
        <f>F250</f>
        <v>237</v>
      </c>
      <c r="P14" s="24">
        <f>F82</f>
        <v>69</v>
      </c>
      <c r="Q14" s="24">
        <f>F134</f>
        <v>121</v>
      </c>
      <c r="R14" s="24">
        <f>F269</f>
        <v>256</v>
      </c>
      <c r="S14" s="24">
        <f>F368</f>
        <v>355</v>
      </c>
      <c r="T14" s="24">
        <f>F292</f>
        <v>279</v>
      </c>
      <c r="U14" s="24">
        <f>F362</f>
        <v>349</v>
      </c>
      <c r="V14" s="24">
        <f>F79</f>
        <v>66</v>
      </c>
      <c r="W14" s="24">
        <f>F360</f>
        <v>347</v>
      </c>
      <c r="X14" s="24">
        <f>F190</f>
        <v>177</v>
      </c>
      <c r="Y14" s="24">
        <f>F68</f>
        <v>55</v>
      </c>
      <c r="Z14" s="24">
        <f>F139</f>
        <v>126</v>
      </c>
      <c r="AA14" s="24">
        <f>F223</f>
        <v>210</v>
      </c>
      <c r="AB14" s="87">
        <f>F19</f>
        <v>6</v>
      </c>
      <c r="AC14" s="50">
        <f t="shared" si="0"/>
        <v>828799</v>
      </c>
      <c r="AD14" s="17"/>
      <c r="AE14" s="154" t="s">
        <v>234</v>
      </c>
      <c r="AF14" s="156" t="s">
        <v>253</v>
      </c>
      <c r="AG14" s="156" t="s">
        <v>39</v>
      </c>
      <c r="AH14" s="156" t="s">
        <v>143</v>
      </c>
      <c r="AI14" s="156" t="s">
        <v>54</v>
      </c>
      <c r="AJ14" s="156" t="s">
        <v>238</v>
      </c>
      <c r="AK14" s="156" t="s">
        <v>53</v>
      </c>
      <c r="AL14" s="155" t="s">
        <v>201</v>
      </c>
      <c r="AM14" s="156" t="s">
        <v>192</v>
      </c>
      <c r="AN14" s="159" t="s">
        <v>324</v>
      </c>
      <c r="AO14" s="156" t="s">
        <v>240</v>
      </c>
      <c r="AP14" s="157" t="s">
        <v>372</v>
      </c>
      <c r="AQ14" s="156" t="s">
        <v>118</v>
      </c>
      <c r="AR14" s="156" t="s">
        <v>337</v>
      </c>
      <c r="AS14" s="156" t="s">
        <v>172</v>
      </c>
      <c r="AT14" s="156" t="s">
        <v>85</v>
      </c>
      <c r="AU14" s="156" t="s">
        <v>185</v>
      </c>
      <c r="AV14" s="156" t="s">
        <v>77</v>
      </c>
      <c r="AW14" s="158" t="s">
        <v>50</v>
      </c>
      <c r="AX14" s="18"/>
    </row>
    <row r="15" spans="1:50" x14ac:dyDescent="0.2">
      <c r="A15" s="2"/>
      <c r="B15" s="2"/>
      <c r="C15" s="2"/>
      <c r="D15" s="36" t="s">
        <v>218</v>
      </c>
      <c r="E15" s="37" t="s">
        <v>200</v>
      </c>
      <c r="F15" s="38">
        <f>B4+(1*B6)</f>
        <v>2</v>
      </c>
      <c r="G15" s="2"/>
      <c r="I15" s="14"/>
      <c r="J15" s="23">
        <f>F34</f>
        <v>21</v>
      </c>
      <c r="K15" s="24">
        <f>F241</f>
        <v>228</v>
      </c>
      <c r="L15" s="24">
        <f>F172</f>
        <v>159</v>
      </c>
      <c r="M15" s="24">
        <f>F240</f>
        <v>227</v>
      </c>
      <c r="N15" s="24">
        <f>F327</f>
        <v>314</v>
      </c>
      <c r="O15" s="24">
        <f>F235</f>
        <v>222</v>
      </c>
      <c r="P15" s="24">
        <f>F234</f>
        <v>221</v>
      </c>
      <c r="Q15" s="24">
        <f>F197</f>
        <v>184</v>
      </c>
      <c r="R15" s="24">
        <f>F156</f>
        <v>143</v>
      </c>
      <c r="S15" s="24">
        <f>F152</f>
        <v>139</v>
      </c>
      <c r="T15" s="24">
        <f>F344</f>
        <v>331</v>
      </c>
      <c r="U15" s="24">
        <f>F229</f>
        <v>216</v>
      </c>
      <c r="V15" s="24">
        <f>F15</f>
        <v>2</v>
      </c>
      <c r="W15" s="24">
        <f>F94</f>
        <v>81</v>
      </c>
      <c r="X15" s="24">
        <f>F350</f>
        <v>337</v>
      </c>
      <c r="Y15" s="24">
        <f>F353</f>
        <v>340</v>
      </c>
      <c r="Z15" s="24">
        <f>F150</f>
        <v>137</v>
      </c>
      <c r="AA15" s="24">
        <f>F14</f>
        <v>1</v>
      </c>
      <c r="AB15" s="87">
        <f>F149</f>
        <v>136</v>
      </c>
      <c r="AC15" s="50">
        <f t="shared" si="0"/>
        <v>828799</v>
      </c>
      <c r="AD15" s="17"/>
      <c r="AE15" s="154" t="s">
        <v>197</v>
      </c>
      <c r="AF15" s="156" t="s">
        <v>359</v>
      </c>
      <c r="AG15" s="156" t="s">
        <v>108</v>
      </c>
      <c r="AH15" s="156" t="s">
        <v>371</v>
      </c>
      <c r="AI15" s="156" t="s">
        <v>211</v>
      </c>
      <c r="AJ15" s="156" t="s">
        <v>94</v>
      </c>
      <c r="AK15" s="155" t="s">
        <v>222</v>
      </c>
      <c r="AL15" s="156" t="s">
        <v>204</v>
      </c>
      <c r="AM15" s="156" t="s">
        <v>90</v>
      </c>
      <c r="AN15" s="159" t="s">
        <v>280</v>
      </c>
      <c r="AO15" s="156" t="s">
        <v>332</v>
      </c>
      <c r="AP15" s="156" t="s">
        <v>237</v>
      </c>
      <c r="AQ15" s="157" t="s">
        <v>218</v>
      </c>
      <c r="AR15" s="156" t="s">
        <v>262</v>
      </c>
      <c r="AS15" s="156" t="s">
        <v>311</v>
      </c>
      <c r="AT15" s="156" t="s">
        <v>353</v>
      </c>
      <c r="AU15" s="156" t="s">
        <v>235</v>
      </c>
      <c r="AV15" s="156" t="s">
        <v>68</v>
      </c>
      <c r="AW15" s="158" t="s">
        <v>40</v>
      </c>
      <c r="AX15" s="18"/>
    </row>
    <row r="16" spans="1:50" x14ac:dyDescent="0.2">
      <c r="A16" s="2"/>
      <c r="B16" s="2"/>
      <c r="C16" s="2"/>
      <c r="D16" s="36" t="s">
        <v>115</v>
      </c>
      <c r="E16" s="37" t="s">
        <v>200</v>
      </c>
      <c r="F16" s="38">
        <f>B4+(2*B6)</f>
        <v>3</v>
      </c>
      <c r="G16" s="2"/>
      <c r="I16" s="14"/>
      <c r="J16" s="23">
        <f>F107</f>
        <v>94</v>
      </c>
      <c r="K16" s="24">
        <f>F297</f>
        <v>284</v>
      </c>
      <c r="L16" s="24">
        <f>F86</f>
        <v>73</v>
      </c>
      <c r="M16" s="24">
        <f>F296</f>
        <v>283</v>
      </c>
      <c r="N16" s="24">
        <f>F160</f>
        <v>147</v>
      </c>
      <c r="O16" s="24">
        <f>F37</f>
        <v>24</v>
      </c>
      <c r="P16" s="24">
        <f>F40</f>
        <v>27</v>
      </c>
      <c r="Q16" s="24">
        <f>F324</f>
        <v>311</v>
      </c>
      <c r="R16" s="24">
        <f>F346</f>
        <v>333</v>
      </c>
      <c r="S16" s="24">
        <f>F181</f>
        <v>168</v>
      </c>
      <c r="T16" s="24">
        <f>F308</f>
        <v>295</v>
      </c>
      <c r="U16" s="24">
        <f>F330</f>
        <v>317</v>
      </c>
      <c r="V16" s="24">
        <f>F167</f>
        <v>154</v>
      </c>
      <c r="W16" s="24">
        <f>F188</f>
        <v>175</v>
      </c>
      <c r="X16" s="24">
        <f>F183</f>
        <v>170</v>
      </c>
      <c r="Y16" s="24">
        <f>F258</f>
        <v>245</v>
      </c>
      <c r="Z16" s="24">
        <f>F48</f>
        <v>35</v>
      </c>
      <c r="AA16" s="24">
        <f>F257</f>
        <v>244</v>
      </c>
      <c r="AB16" s="87">
        <f>F73</f>
        <v>60</v>
      </c>
      <c r="AC16" s="50">
        <f t="shared" si="0"/>
        <v>828799</v>
      </c>
      <c r="AD16" s="17"/>
      <c r="AE16" s="154" t="s">
        <v>323</v>
      </c>
      <c r="AF16" s="156" t="s">
        <v>374</v>
      </c>
      <c r="AG16" s="156" t="s">
        <v>150</v>
      </c>
      <c r="AH16" s="156" t="s">
        <v>47</v>
      </c>
      <c r="AI16" s="156" t="s">
        <v>186</v>
      </c>
      <c r="AJ16" s="155" t="s">
        <v>116</v>
      </c>
      <c r="AK16" s="156" t="s">
        <v>51</v>
      </c>
      <c r="AL16" s="156" t="s">
        <v>272</v>
      </c>
      <c r="AM16" s="156" t="s">
        <v>370</v>
      </c>
      <c r="AN16" s="159" t="s">
        <v>187</v>
      </c>
      <c r="AO16" s="156" t="s">
        <v>256</v>
      </c>
      <c r="AP16" s="156" t="s">
        <v>130</v>
      </c>
      <c r="AQ16" s="156" t="s">
        <v>123</v>
      </c>
      <c r="AR16" s="157" t="s">
        <v>124</v>
      </c>
      <c r="AS16" s="156" t="s">
        <v>329</v>
      </c>
      <c r="AT16" s="156" t="s">
        <v>159</v>
      </c>
      <c r="AU16" s="156" t="s">
        <v>259</v>
      </c>
      <c r="AV16" s="156" t="s">
        <v>285</v>
      </c>
      <c r="AW16" s="158" t="s">
        <v>261</v>
      </c>
      <c r="AX16" s="18"/>
    </row>
    <row r="17" spans="1:50" x14ac:dyDescent="0.2">
      <c r="A17" s="2"/>
      <c r="B17" s="2"/>
      <c r="C17" s="2"/>
      <c r="D17" s="36" t="s">
        <v>252</v>
      </c>
      <c r="E17" s="37" t="s">
        <v>200</v>
      </c>
      <c r="F17" s="39">
        <f>B4+(3*B6)</f>
        <v>4</v>
      </c>
      <c r="G17" s="2"/>
      <c r="I17" s="14"/>
      <c r="J17" s="23">
        <f>F110</f>
        <v>97</v>
      </c>
      <c r="K17" s="24">
        <f>F264</f>
        <v>251</v>
      </c>
      <c r="L17" s="24">
        <f>F29</f>
        <v>16</v>
      </c>
      <c r="M17" s="24">
        <f>F265</f>
        <v>252</v>
      </c>
      <c r="N17" s="24">
        <f>F371</f>
        <v>358</v>
      </c>
      <c r="O17" s="24">
        <f>F366</f>
        <v>353</v>
      </c>
      <c r="P17" s="24">
        <f>F59</f>
        <v>46</v>
      </c>
      <c r="Q17" s="24">
        <f>F220</f>
        <v>207</v>
      </c>
      <c r="R17" s="24">
        <f>F231</f>
        <v>218</v>
      </c>
      <c r="S17" s="24">
        <f>F81</f>
        <v>68</v>
      </c>
      <c r="T17" s="24">
        <f>F196</f>
        <v>183</v>
      </c>
      <c r="U17" s="24">
        <f>F349</f>
        <v>336</v>
      </c>
      <c r="V17" s="24">
        <f>F195</f>
        <v>182</v>
      </c>
      <c r="W17" s="24">
        <f>F284</f>
        <v>271</v>
      </c>
      <c r="X17" s="24">
        <f>F78</f>
        <v>65</v>
      </c>
      <c r="Y17" s="24">
        <f>F217</f>
        <v>204</v>
      </c>
      <c r="Z17" s="24">
        <f>F121</f>
        <v>108</v>
      </c>
      <c r="AA17" s="24">
        <f>F185</f>
        <v>172</v>
      </c>
      <c r="AB17" s="87">
        <f>F65</f>
        <v>52</v>
      </c>
      <c r="AC17" s="50">
        <f t="shared" si="0"/>
        <v>828799</v>
      </c>
      <c r="AD17" s="17"/>
      <c r="AE17" s="154" t="s">
        <v>278</v>
      </c>
      <c r="AF17" s="156" t="s">
        <v>208</v>
      </c>
      <c r="AG17" s="156" t="s">
        <v>17</v>
      </c>
      <c r="AH17" s="156" t="s">
        <v>79</v>
      </c>
      <c r="AI17" s="155" t="s">
        <v>312</v>
      </c>
      <c r="AJ17" s="156" t="s">
        <v>320</v>
      </c>
      <c r="AK17" s="156" t="s">
        <v>289</v>
      </c>
      <c r="AL17" s="156" t="s">
        <v>268</v>
      </c>
      <c r="AM17" s="156" t="s">
        <v>298</v>
      </c>
      <c r="AN17" s="159" t="s">
        <v>166</v>
      </c>
      <c r="AO17" s="156" t="s">
        <v>27</v>
      </c>
      <c r="AP17" s="156" t="s">
        <v>339</v>
      </c>
      <c r="AQ17" s="156" t="s">
        <v>156</v>
      </c>
      <c r="AR17" s="156" t="s">
        <v>32</v>
      </c>
      <c r="AS17" s="157" t="s">
        <v>245</v>
      </c>
      <c r="AT17" s="156" t="s">
        <v>28</v>
      </c>
      <c r="AU17" s="156" t="s">
        <v>120</v>
      </c>
      <c r="AV17" s="156" t="s">
        <v>188</v>
      </c>
      <c r="AW17" s="158" t="s">
        <v>149</v>
      </c>
      <c r="AX17" s="18"/>
    </row>
    <row r="18" spans="1:50" x14ac:dyDescent="0.2">
      <c r="A18" s="2"/>
      <c r="B18" s="2"/>
      <c r="C18" s="2"/>
      <c r="D18" s="36" t="s">
        <v>180</v>
      </c>
      <c r="E18" s="37" t="s">
        <v>200</v>
      </c>
      <c r="F18" s="39">
        <f>B4+(4*B6)</f>
        <v>5</v>
      </c>
      <c r="G18" s="2"/>
      <c r="I18" s="14"/>
      <c r="J18" s="23">
        <f>F53</f>
        <v>40</v>
      </c>
      <c r="K18" s="24">
        <f>F318</f>
        <v>305</v>
      </c>
      <c r="L18" s="24">
        <f>F55</f>
        <v>42</v>
      </c>
      <c r="M18" s="24">
        <f>F30</f>
        <v>17</v>
      </c>
      <c r="N18" s="24">
        <f>F133</f>
        <v>120</v>
      </c>
      <c r="O18" s="24">
        <f>F342</f>
        <v>329</v>
      </c>
      <c r="P18" s="24">
        <f>F135</f>
        <v>122</v>
      </c>
      <c r="Q18" s="24">
        <f>F316</f>
        <v>303</v>
      </c>
      <c r="R18" s="24">
        <f>F326</f>
        <v>313</v>
      </c>
      <c r="S18" s="24">
        <f>F144</f>
        <v>131</v>
      </c>
      <c r="T18" s="24">
        <f>F252</f>
        <v>239</v>
      </c>
      <c r="U18" s="24">
        <f>F305</f>
        <v>292</v>
      </c>
      <c r="V18" s="24">
        <f>F145</f>
        <v>132</v>
      </c>
      <c r="W18" s="24">
        <f>F256</f>
        <v>243</v>
      </c>
      <c r="X18" s="24">
        <f>F122</f>
        <v>109</v>
      </c>
      <c r="Y18" s="24">
        <f>F187</f>
        <v>174</v>
      </c>
      <c r="Z18" s="24">
        <f>F90</f>
        <v>77</v>
      </c>
      <c r="AA18" s="24">
        <f>F336</f>
        <v>323</v>
      </c>
      <c r="AB18" s="87">
        <f>F141</f>
        <v>128</v>
      </c>
      <c r="AC18" s="50">
        <f t="shared" si="0"/>
        <v>828799</v>
      </c>
      <c r="AD18" s="17"/>
      <c r="AE18" s="154" t="s">
        <v>133</v>
      </c>
      <c r="AF18" s="156" t="s">
        <v>114</v>
      </c>
      <c r="AG18" s="156" t="s">
        <v>198</v>
      </c>
      <c r="AH18" s="155" t="s">
        <v>196</v>
      </c>
      <c r="AI18" s="156" t="s">
        <v>24</v>
      </c>
      <c r="AJ18" s="156" t="s">
        <v>373</v>
      </c>
      <c r="AK18" s="156" t="s">
        <v>89</v>
      </c>
      <c r="AL18" s="156" t="s">
        <v>348</v>
      </c>
      <c r="AM18" s="156" t="s">
        <v>34</v>
      </c>
      <c r="AN18" s="159" t="s">
        <v>169</v>
      </c>
      <c r="AO18" s="156" t="s">
        <v>299</v>
      </c>
      <c r="AP18" s="156" t="s">
        <v>33</v>
      </c>
      <c r="AQ18" s="156" t="s">
        <v>364</v>
      </c>
      <c r="AR18" s="156" t="s">
        <v>95</v>
      </c>
      <c r="AS18" s="156" t="s">
        <v>292</v>
      </c>
      <c r="AT18" s="157" t="s">
        <v>251</v>
      </c>
      <c r="AU18" s="156" t="s">
        <v>151</v>
      </c>
      <c r="AV18" s="156" t="s">
        <v>365</v>
      </c>
      <c r="AW18" s="158" t="s">
        <v>248</v>
      </c>
      <c r="AX18" s="18"/>
    </row>
    <row r="19" spans="1:50" x14ac:dyDescent="0.2">
      <c r="A19" s="2"/>
      <c r="B19" s="2"/>
      <c r="C19" s="2"/>
      <c r="D19" s="36" t="s">
        <v>50</v>
      </c>
      <c r="E19" s="37" t="s">
        <v>200</v>
      </c>
      <c r="F19" s="38">
        <f>B4+(5*B6)</f>
        <v>6</v>
      </c>
      <c r="G19" s="2"/>
      <c r="I19" s="14"/>
      <c r="J19" s="23">
        <f>F88</f>
        <v>75</v>
      </c>
      <c r="K19" s="24">
        <f>F313</f>
        <v>300</v>
      </c>
      <c r="L19" s="24">
        <f>F112</f>
        <v>99</v>
      </c>
      <c r="M19" s="24">
        <f>F370</f>
        <v>357</v>
      </c>
      <c r="N19" s="24">
        <f>F27</f>
        <v>14</v>
      </c>
      <c r="O19" s="24">
        <f>F317</f>
        <v>304</v>
      </c>
      <c r="P19" s="24">
        <f>F25</f>
        <v>12</v>
      </c>
      <c r="Q19" s="24">
        <f>F233</f>
        <v>220</v>
      </c>
      <c r="R19" s="24">
        <f>F242</f>
        <v>229</v>
      </c>
      <c r="S19" s="24">
        <f>F117</f>
        <v>104</v>
      </c>
      <c r="T19" s="24">
        <f>F262</f>
        <v>249</v>
      </c>
      <c r="U19" s="24">
        <f>F286</f>
        <v>273</v>
      </c>
      <c r="V19" s="24">
        <f>F41</f>
        <v>28</v>
      </c>
      <c r="W19" s="24">
        <f>F275</f>
        <v>262</v>
      </c>
      <c r="X19" s="24">
        <f>F151</f>
        <v>138</v>
      </c>
      <c r="Y19" s="24">
        <f>F225</f>
        <v>212</v>
      </c>
      <c r="Z19" s="24">
        <f>F178</f>
        <v>165</v>
      </c>
      <c r="AA19" s="24">
        <f>F299</f>
        <v>286</v>
      </c>
      <c r="AB19" s="87">
        <f>F125</f>
        <v>112</v>
      </c>
      <c r="AC19" s="50">
        <f t="shared" si="0"/>
        <v>828799</v>
      </c>
      <c r="AD19" s="17"/>
      <c r="AE19" s="154" t="s">
        <v>344</v>
      </c>
      <c r="AF19" s="156" t="s">
        <v>241</v>
      </c>
      <c r="AG19" s="155" t="s">
        <v>23</v>
      </c>
      <c r="AH19" s="156" t="s">
        <v>340</v>
      </c>
      <c r="AI19" s="156" t="s">
        <v>258</v>
      </c>
      <c r="AJ19" s="156" t="s">
        <v>326</v>
      </c>
      <c r="AK19" s="156" t="s">
        <v>212</v>
      </c>
      <c r="AL19" s="156" t="s">
        <v>44</v>
      </c>
      <c r="AM19" s="156" t="s">
        <v>30</v>
      </c>
      <c r="AN19" s="159" t="s">
        <v>5</v>
      </c>
      <c r="AO19" s="156" t="s">
        <v>160</v>
      </c>
      <c r="AP19" s="156" t="s">
        <v>80</v>
      </c>
      <c r="AQ19" s="156" t="s">
        <v>229</v>
      </c>
      <c r="AR19" s="156" t="s">
        <v>46</v>
      </c>
      <c r="AS19" s="156" t="s">
        <v>107</v>
      </c>
      <c r="AT19" s="156" t="s">
        <v>142</v>
      </c>
      <c r="AU19" s="157" t="s">
        <v>266</v>
      </c>
      <c r="AV19" s="156" t="s">
        <v>178</v>
      </c>
      <c r="AW19" s="158" t="s">
        <v>233</v>
      </c>
      <c r="AX19" s="18"/>
    </row>
    <row r="20" spans="1:50" x14ac:dyDescent="0.2">
      <c r="A20" s="2"/>
      <c r="B20" s="2"/>
      <c r="C20" s="2"/>
      <c r="D20" s="36" t="s">
        <v>228</v>
      </c>
      <c r="E20" s="37" t="s">
        <v>200</v>
      </c>
      <c r="F20" s="38">
        <f>B4+(6*B6)</f>
        <v>7</v>
      </c>
      <c r="G20" s="2"/>
      <c r="I20" s="14"/>
      <c r="J20" s="23">
        <f>F31</f>
        <v>18</v>
      </c>
      <c r="K20" s="24">
        <f>F108</f>
        <v>95</v>
      </c>
      <c r="L20" s="24">
        <f>F105</f>
        <v>92</v>
      </c>
      <c r="M20" s="24">
        <f>F312</f>
        <v>299</v>
      </c>
      <c r="N20" s="24">
        <f>F84</f>
        <v>71</v>
      </c>
      <c r="O20" s="24">
        <f>F321</f>
        <v>308</v>
      </c>
      <c r="P20" s="24">
        <f>F101</f>
        <v>88</v>
      </c>
      <c r="Q20" s="24">
        <f>F288</f>
        <v>275</v>
      </c>
      <c r="R20" s="24">
        <f>F311</f>
        <v>298</v>
      </c>
      <c r="S20" s="24">
        <f>F95</f>
        <v>82</v>
      </c>
      <c r="T20" s="24">
        <f>F328</f>
        <v>315</v>
      </c>
      <c r="U20" s="24">
        <f>F140</f>
        <v>127</v>
      </c>
      <c r="V20" s="24">
        <f>F230</f>
        <v>217</v>
      </c>
      <c r="W20" s="24">
        <f>F332</f>
        <v>319</v>
      </c>
      <c r="X20" s="24">
        <f>F274</f>
        <v>261</v>
      </c>
      <c r="Y20" s="24">
        <f>F282</f>
        <v>269</v>
      </c>
      <c r="Z20" s="24">
        <f>F69</f>
        <v>56</v>
      </c>
      <c r="AA20" s="24">
        <f>F182</f>
        <v>169</v>
      </c>
      <c r="AB20" s="87">
        <f>F93</f>
        <v>80</v>
      </c>
      <c r="AC20" s="50">
        <f t="shared" si="0"/>
        <v>828799</v>
      </c>
      <c r="AD20" s="17"/>
      <c r="AE20" s="154" t="s">
        <v>313</v>
      </c>
      <c r="AF20" s="155" t="s">
        <v>363</v>
      </c>
      <c r="AG20" s="156" t="s">
        <v>104</v>
      </c>
      <c r="AH20" s="156" t="s">
        <v>178</v>
      </c>
      <c r="AI20" s="156" t="s">
        <v>103</v>
      </c>
      <c r="AJ20" s="156" t="s">
        <v>49</v>
      </c>
      <c r="AK20" s="156" t="s">
        <v>291</v>
      </c>
      <c r="AL20" s="156" t="s">
        <v>145</v>
      </c>
      <c r="AM20" s="156" t="s">
        <v>194</v>
      </c>
      <c r="AN20" s="159" t="s">
        <v>135</v>
      </c>
      <c r="AO20" s="156" t="s">
        <v>82</v>
      </c>
      <c r="AP20" s="156" t="s">
        <v>74</v>
      </c>
      <c r="AQ20" s="156" t="s">
        <v>126</v>
      </c>
      <c r="AR20" s="156" t="s">
        <v>195</v>
      </c>
      <c r="AS20" s="156" t="s">
        <v>176</v>
      </c>
      <c r="AT20" s="156" t="s">
        <v>270</v>
      </c>
      <c r="AU20" s="156" t="s">
        <v>367</v>
      </c>
      <c r="AV20" s="157" t="s">
        <v>59</v>
      </c>
      <c r="AW20" s="158" t="s">
        <v>87</v>
      </c>
      <c r="AX20" s="18"/>
    </row>
    <row r="21" spans="1:50" ht="13.5" thickBot="1" x14ac:dyDescent="0.25">
      <c r="A21" s="2"/>
      <c r="B21" s="2"/>
      <c r="C21" s="2"/>
      <c r="D21" s="36" t="s">
        <v>100</v>
      </c>
      <c r="E21" s="37" t="s">
        <v>200</v>
      </c>
      <c r="F21" s="39">
        <f>B4+(7*B6)</f>
        <v>8</v>
      </c>
      <c r="G21" s="2"/>
      <c r="I21" s="14"/>
      <c r="J21" s="91">
        <f>F170</f>
        <v>157</v>
      </c>
      <c r="K21" s="88">
        <f>F337</f>
        <v>324</v>
      </c>
      <c r="L21" s="88">
        <f>F36</f>
        <v>23</v>
      </c>
      <c r="M21" s="88">
        <f>F341</f>
        <v>328</v>
      </c>
      <c r="N21" s="88">
        <f>F57</f>
        <v>44</v>
      </c>
      <c r="O21" s="88">
        <f>F268</f>
        <v>255</v>
      </c>
      <c r="P21" s="88">
        <f>F116</f>
        <v>103</v>
      </c>
      <c r="Q21" s="88">
        <f>F270</f>
        <v>257</v>
      </c>
      <c r="R21" s="88">
        <f>F289</f>
        <v>276</v>
      </c>
      <c r="S21" s="88">
        <f>F63</f>
        <v>50</v>
      </c>
      <c r="T21" s="88">
        <f>F176</f>
        <v>163</v>
      </c>
      <c r="U21" s="88">
        <f>F273</f>
        <v>260</v>
      </c>
      <c r="V21" s="88">
        <f>F127</f>
        <v>114</v>
      </c>
      <c r="W21" s="88">
        <f>F303</f>
        <v>290</v>
      </c>
      <c r="X21" s="88">
        <f>F97</f>
        <v>84</v>
      </c>
      <c r="Y21" s="88">
        <f>F277</f>
        <v>264</v>
      </c>
      <c r="Z21" s="88">
        <f>F21</f>
        <v>8</v>
      </c>
      <c r="AA21" s="88">
        <f>F279</f>
        <v>266</v>
      </c>
      <c r="AB21" s="89">
        <f>F186</f>
        <v>173</v>
      </c>
      <c r="AC21" s="50">
        <f t="shared" si="0"/>
        <v>828799</v>
      </c>
      <c r="AD21" s="17"/>
      <c r="AE21" s="165" t="s">
        <v>41</v>
      </c>
      <c r="AF21" s="166" t="s">
        <v>376</v>
      </c>
      <c r="AG21" s="166" t="s">
        <v>243</v>
      </c>
      <c r="AH21" s="166" t="s">
        <v>380</v>
      </c>
      <c r="AI21" s="166" t="s">
        <v>244</v>
      </c>
      <c r="AJ21" s="166" t="s">
        <v>13</v>
      </c>
      <c r="AK21" s="166" t="s">
        <v>136</v>
      </c>
      <c r="AL21" s="166" t="s">
        <v>64</v>
      </c>
      <c r="AM21" s="166" t="s">
        <v>14</v>
      </c>
      <c r="AN21" s="177" t="s">
        <v>102</v>
      </c>
      <c r="AO21" s="166" t="s">
        <v>203</v>
      </c>
      <c r="AP21" s="166" t="s">
        <v>300</v>
      </c>
      <c r="AQ21" s="166" t="s">
        <v>321</v>
      </c>
      <c r="AR21" s="166" t="s">
        <v>271</v>
      </c>
      <c r="AS21" s="166" t="s">
        <v>183</v>
      </c>
      <c r="AT21" s="166" t="s">
        <v>96</v>
      </c>
      <c r="AU21" s="166" t="s">
        <v>100</v>
      </c>
      <c r="AV21" s="166" t="s">
        <v>336</v>
      </c>
      <c r="AW21" s="169" t="s">
        <v>60</v>
      </c>
      <c r="AX21" s="18"/>
    </row>
    <row r="22" spans="1:50" x14ac:dyDescent="0.2">
      <c r="A22" s="2"/>
      <c r="B22" s="2"/>
      <c r="C22" s="2"/>
      <c r="D22" s="36" t="s">
        <v>273</v>
      </c>
      <c r="E22" s="37" t="s">
        <v>200</v>
      </c>
      <c r="F22" s="39">
        <f>B4+(8*B6)</f>
        <v>9</v>
      </c>
      <c r="G22" s="2"/>
      <c r="I22" s="14"/>
      <c r="J22" s="72">
        <f>SUM(J3:J21)</f>
        <v>3439</v>
      </c>
      <c r="K22" s="73">
        <f t="shared" ref="K22:AB22" si="1">SUM(K3:K21)</f>
        <v>3439</v>
      </c>
      <c r="L22" s="73">
        <f t="shared" si="1"/>
        <v>3439</v>
      </c>
      <c r="M22" s="73">
        <f t="shared" si="1"/>
        <v>3439</v>
      </c>
      <c r="N22" s="73">
        <f t="shared" si="1"/>
        <v>3439</v>
      </c>
      <c r="O22" s="73">
        <f t="shared" si="1"/>
        <v>3439</v>
      </c>
      <c r="P22" s="73">
        <f t="shared" si="1"/>
        <v>3439</v>
      </c>
      <c r="Q22" s="73">
        <f t="shared" si="1"/>
        <v>3439</v>
      </c>
      <c r="R22" s="73">
        <f t="shared" si="1"/>
        <v>3439</v>
      </c>
      <c r="S22" s="73">
        <f t="shared" si="1"/>
        <v>3439</v>
      </c>
      <c r="T22" s="73">
        <f t="shared" si="1"/>
        <v>3439</v>
      </c>
      <c r="U22" s="73">
        <f t="shared" si="1"/>
        <v>3439</v>
      </c>
      <c r="V22" s="73">
        <f t="shared" si="1"/>
        <v>3439</v>
      </c>
      <c r="W22" s="73">
        <f t="shared" si="1"/>
        <v>3439</v>
      </c>
      <c r="X22" s="73">
        <f t="shared" si="1"/>
        <v>3439</v>
      </c>
      <c r="Y22" s="73">
        <f t="shared" si="1"/>
        <v>3439</v>
      </c>
      <c r="Z22" s="73">
        <f t="shared" si="1"/>
        <v>3439</v>
      </c>
      <c r="AA22" s="73">
        <f t="shared" si="1"/>
        <v>3439</v>
      </c>
      <c r="AB22" s="73">
        <f t="shared" si="1"/>
        <v>3439</v>
      </c>
      <c r="AC22" s="124">
        <f>J3^3+K4^3+L5^3+M6^3+N7^3+O8^3+P9^3+Q10^3+R11^3+S12^3+T13^3+U14^3+V15^3+W16^3+X17^3+Y18^3+Z19^3+AA20^3+AB21^3</f>
        <v>224707699</v>
      </c>
      <c r="AD22" s="1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8"/>
    </row>
    <row r="23" spans="1:50" ht="13.5" thickBot="1" x14ac:dyDescent="0.25">
      <c r="A23" s="2"/>
      <c r="B23" s="2"/>
      <c r="C23" s="2"/>
      <c r="D23" s="36" t="s">
        <v>147</v>
      </c>
      <c r="E23" s="37" t="s">
        <v>200</v>
      </c>
      <c r="F23" s="38">
        <f>B4+(9*B6)</f>
        <v>10</v>
      </c>
      <c r="G23" s="2"/>
      <c r="I23" s="14"/>
      <c r="J23" s="121">
        <f t="shared" ref="J23:AB23" si="2">SUMSQ(J3:J21)</f>
        <v>828799</v>
      </c>
      <c r="K23" s="122">
        <f t="shared" si="2"/>
        <v>828799</v>
      </c>
      <c r="L23" s="122">
        <f t="shared" si="2"/>
        <v>828799</v>
      </c>
      <c r="M23" s="122">
        <f t="shared" si="2"/>
        <v>828799</v>
      </c>
      <c r="N23" s="122">
        <f t="shared" si="2"/>
        <v>828799</v>
      </c>
      <c r="O23" s="122">
        <f t="shared" si="2"/>
        <v>828799</v>
      </c>
      <c r="P23" s="122">
        <f t="shared" si="2"/>
        <v>828799</v>
      </c>
      <c r="Q23" s="122">
        <f t="shared" si="2"/>
        <v>828799</v>
      </c>
      <c r="R23" s="122">
        <f t="shared" si="2"/>
        <v>828799</v>
      </c>
      <c r="S23" s="125">
        <f>S3^3+S4^3+S5^3+S6^3+S7^3+S8^3+S9^3+S10^3+S11^3+S12^3+S13^3+S14^3+S15^3+S16^3+S17^3+S18^3+S19^3+S20^3+S21^3</f>
        <v>224707699</v>
      </c>
      <c r="T23" s="122">
        <f t="shared" si="2"/>
        <v>828799</v>
      </c>
      <c r="U23" s="122">
        <f t="shared" si="2"/>
        <v>828799</v>
      </c>
      <c r="V23" s="122">
        <f t="shared" si="2"/>
        <v>828799</v>
      </c>
      <c r="W23" s="122">
        <f t="shared" si="2"/>
        <v>828799</v>
      </c>
      <c r="X23" s="122">
        <f t="shared" si="2"/>
        <v>828799</v>
      </c>
      <c r="Y23" s="122">
        <f t="shared" si="2"/>
        <v>828799</v>
      </c>
      <c r="Z23" s="122">
        <f t="shared" si="2"/>
        <v>828799</v>
      </c>
      <c r="AA23" s="122">
        <f t="shared" si="2"/>
        <v>828799</v>
      </c>
      <c r="AB23" s="122">
        <f t="shared" si="2"/>
        <v>828799</v>
      </c>
      <c r="AC23" s="43">
        <f>J21^3+K20^3+L19^3+M18^3+N17^3+O16^3+P15^3+Q14^3+R13^3+S12^3+T11^3+U10^3+V9^3+W8^3+X7^3+Y6^3+Z5^3+AA4^3+AB3^3</f>
        <v>224707699</v>
      </c>
      <c r="AD23" s="17"/>
      <c r="AE23" s="156" t="s">
        <v>356</v>
      </c>
      <c r="AF23" s="156" t="s">
        <v>189</v>
      </c>
      <c r="AG23" s="156" t="s">
        <v>297</v>
      </c>
      <c r="AH23" s="156" t="s">
        <v>9</v>
      </c>
      <c r="AI23" s="156" t="s">
        <v>15</v>
      </c>
      <c r="AJ23" s="156" t="s">
        <v>140</v>
      </c>
      <c r="AK23" s="156" t="s">
        <v>368</v>
      </c>
      <c r="AL23" s="156" t="s">
        <v>83</v>
      </c>
      <c r="AM23" s="156" t="s">
        <v>35</v>
      </c>
      <c r="AN23" s="156" t="s">
        <v>282</v>
      </c>
      <c r="AO23" s="156" t="s">
        <v>330</v>
      </c>
      <c r="AP23" s="156" t="s">
        <v>372</v>
      </c>
      <c r="AQ23" s="156" t="s">
        <v>218</v>
      </c>
      <c r="AR23" s="156" t="s">
        <v>124</v>
      </c>
      <c r="AS23" s="156" t="s">
        <v>245</v>
      </c>
      <c r="AT23" s="156" t="s">
        <v>251</v>
      </c>
      <c r="AU23" s="156" t="s">
        <v>266</v>
      </c>
      <c r="AV23" s="156" t="s">
        <v>59</v>
      </c>
      <c r="AW23" s="156" t="s">
        <v>60</v>
      </c>
      <c r="AX23" s="18"/>
    </row>
    <row r="24" spans="1:50" ht="13.5" thickBot="1" x14ac:dyDescent="0.25">
      <c r="A24" s="2"/>
      <c r="B24" s="2"/>
      <c r="C24" s="2"/>
      <c r="D24" s="36" t="s">
        <v>35</v>
      </c>
      <c r="E24" s="37" t="s">
        <v>200</v>
      </c>
      <c r="F24" s="38">
        <f>B4+(10*B6)</f>
        <v>11</v>
      </c>
      <c r="G24" s="2"/>
      <c r="I24" s="45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46"/>
      <c r="AD24" s="46"/>
      <c r="AE24" s="166" t="s">
        <v>41</v>
      </c>
      <c r="AF24" s="166" t="s">
        <v>363</v>
      </c>
      <c r="AG24" s="166" t="s">
        <v>23</v>
      </c>
      <c r="AH24" s="166" t="s">
        <v>196</v>
      </c>
      <c r="AI24" s="166" t="s">
        <v>312</v>
      </c>
      <c r="AJ24" s="166" t="s">
        <v>116</v>
      </c>
      <c r="AK24" s="166" t="s">
        <v>222</v>
      </c>
      <c r="AL24" s="166" t="s">
        <v>201</v>
      </c>
      <c r="AM24" s="166" t="s">
        <v>155</v>
      </c>
      <c r="AN24" s="166" t="s">
        <v>282</v>
      </c>
      <c r="AO24" s="166" t="s">
        <v>110</v>
      </c>
      <c r="AP24" s="166" t="s">
        <v>45</v>
      </c>
      <c r="AQ24" s="166" t="s">
        <v>25</v>
      </c>
      <c r="AR24" s="166" t="s">
        <v>345</v>
      </c>
      <c r="AS24" s="166" t="s">
        <v>252</v>
      </c>
      <c r="AT24" s="166" t="s">
        <v>375</v>
      </c>
      <c r="AU24" s="166" t="s">
        <v>224</v>
      </c>
      <c r="AV24" s="166" t="s">
        <v>225</v>
      </c>
      <c r="AW24" s="166" t="s">
        <v>205</v>
      </c>
      <c r="AX24" s="44"/>
    </row>
    <row r="25" spans="1:50" x14ac:dyDescent="0.2">
      <c r="A25" s="2"/>
      <c r="B25" s="2"/>
      <c r="C25" s="2"/>
      <c r="D25" s="36" t="s">
        <v>212</v>
      </c>
      <c r="E25" s="37" t="s">
        <v>200</v>
      </c>
      <c r="F25" s="39">
        <f>B4+(11*B6)</f>
        <v>12</v>
      </c>
      <c r="G25" s="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3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</row>
    <row r="26" spans="1:50" x14ac:dyDescent="0.2">
      <c r="A26" s="2"/>
      <c r="B26" s="2"/>
      <c r="C26" s="2"/>
      <c r="D26" s="36" t="s">
        <v>83</v>
      </c>
      <c r="E26" s="37" t="s">
        <v>200</v>
      </c>
      <c r="F26" s="39">
        <f>B4+(12*B6)</f>
        <v>13</v>
      </c>
      <c r="G26" s="2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</row>
    <row r="27" spans="1:50" x14ac:dyDescent="0.2">
      <c r="A27" s="2"/>
      <c r="B27" s="2"/>
      <c r="C27" s="2"/>
      <c r="D27" s="36" t="s">
        <v>258</v>
      </c>
      <c r="E27" s="37" t="s">
        <v>200</v>
      </c>
      <c r="F27" s="38">
        <f>B4+(13*B6)</f>
        <v>14</v>
      </c>
      <c r="G27" s="2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63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</row>
    <row r="28" spans="1:50" x14ac:dyDescent="0.2">
      <c r="A28" s="2"/>
      <c r="B28" s="2"/>
      <c r="C28" s="2"/>
      <c r="D28" s="36" t="s">
        <v>131</v>
      </c>
      <c r="E28" s="37" t="s">
        <v>200</v>
      </c>
      <c r="F28" s="38">
        <f>B4+(14*B6)</f>
        <v>15</v>
      </c>
      <c r="G28" s="2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</row>
    <row r="29" spans="1:50" x14ac:dyDescent="0.2">
      <c r="A29" s="2"/>
      <c r="B29" s="2"/>
      <c r="C29" s="2"/>
      <c r="D29" s="36" t="s">
        <v>17</v>
      </c>
      <c r="E29" s="37" t="s">
        <v>200</v>
      </c>
      <c r="F29" s="38">
        <f>B4+(15*B6)</f>
        <v>16</v>
      </c>
      <c r="G29" s="2"/>
      <c r="J29" s="63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</row>
    <row r="30" spans="1:50" x14ac:dyDescent="0.2">
      <c r="A30" s="2"/>
      <c r="B30" s="2"/>
      <c r="C30" s="2"/>
      <c r="D30" s="36" t="s">
        <v>196</v>
      </c>
      <c r="E30" s="37" t="s">
        <v>200</v>
      </c>
      <c r="F30" s="38">
        <f>B4+(16*B6)</f>
        <v>17</v>
      </c>
      <c r="G30" s="2"/>
    </row>
    <row r="31" spans="1:50" x14ac:dyDescent="0.2">
      <c r="A31" s="2"/>
      <c r="B31" s="2"/>
      <c r="C31" s="2"/>
      <c r="D31" s="36" t="s">
        <v>313</v>
      </c>
      <c r="E31" s="37" t="s">
        <v>200</v>
      </c>
      <c r="F31" s="38">
        <f>B4+(17*B6)</f>
        <v>18</v>
      </c>
      <c r="G31" s="2"/>
      <c r="I31" s="67"/>
      <c r="O31" s="3"/>
      <c r="P31" s="3"/>
      <c r="Q31" s="3"/>
      <c r="R31" s="3"/>
      <c r="S31" s="3"/>
      <c r="AE31" s="116"/>
    </row>
    <row r="32" spans="1:50" x14ac:dyDescent="0.2">
      <c r="A32" s="2"/>
      <c r="B32" s="2"/>
      <c r="C32" s="2"/>
      <c r="D32" s="36" t="s">
        <v>377</v>
      </c>
      <c r="E32" s="37" t="s">
        <v>200</v>
      </c>
      <c r="F32" s="38">
        <f>B4+(18*B6)</f>
        <v>19</v>
      </c>
      <c r="G32" s="2"/>
      <c r="O32" s="3"/>
      <c r="P32" s="3"/>
      <c r="Q32" s="3"/>
      <c r="R32" s="3"/>
      <c r="S32" s="3"/>
    </row>
    <row r="33" spans="1:48" x14ac:dyDescent="0.2">
      <c r="A33" s="2"/>
      <c r="B33" s="2"/>
      <c r="C33" s="2"/>
      <c r="D33" s="36" t="s">
        <v>1</v>
      </c>
      <c r="E33" s="37" t="s">
        <v>200</v>
      </c>
      <c r="F33" s="38">
        <f>B4+(19*B6)</f>
        <v>20</v>
      </c>
      <c r="G33" s="2"/>
      <c r="I33" s="62"/>
      <c r="K33" s="117"/>
      <c r="L33" s="62"/>
      <c r="M33" s="62"/>
      <c r="N33" s="62"/>
      <c r="O33" s="3"/>
      <c r="P33" s="3"/>
      <c r="Q33" s="118"/>
      <c r="R33" s="118"/>
      <c r="S33" s="3"/>
      <c r="AE33" s="62"/>
      <c r="AG33" s="117"/>
      <c r="AH33" s="62"/>
      <c r="AI33" s="62"/>
      <c r="AJ33" s="62"/>
    </row>
    <row r="34" spans="1:48" x14ac:dyDescent="0.2">
      <c r="A34" s="2"/>
      <c r="B34" s="2"/>
      <c r="C34" s="2"/>
      <c r="D34" s="36" t="s">
        <v>197</v>
      </c>
      <c r="E34" s="37" t="s">
        <v>200</v>
      </c>
      <c r="F34" s="38">
        <f>B4+(20*B6)</f>
        <v>21</v>
      </c>
      <c r="G34" s="2"/>
      <c r="H34" s="119"/>
      <c r="I34" s="62"/>
      <c r="O34" s="3"/>
      <c r="P34" s="3"/>
      <c r="Q34" s="120"/>
      <c r="R34" s="3"/>
      <c r="S34" s="3"/>
      <c r="AD34" s="119"/>
      <c r="AE34" s="62"/>
    </row>
    <row r="35" spans="1:48" x14ac:dyDescent="0.2">
      <c r="A35" s="2"/>
      <c r="B35" s="2"/>
      <c r="C35" s="2"/>
      <c r="D35" s="36" t="s">
        <v>69</v>
      </c>
      <c r="E35" s="37" t="s">
        <v>200</v>
      </c>
      <c r="F35" s="38">
        <f>B4+(21*B6)</f>
        <v>22</v>
      </c>
      <c r="G35" s="2"/>
      <c r="I35" s="62"/>
      <c r="O35" s="3"/>
      <c r="P35" s="3"/>
      <c r="Q35" s="3"/>
      <c r="R35" s="3"/>
      <c r="S35" s="3"/>
      <c r="AE35" s="62"/>
    </row>
    <row r="36" spans="1:48" x14ac:dyDescent="0.2">
      <c r="A36" s="2"/>
      <c r="B36" s="2"/>
      <c r="C36" s="2"/>
      <c r="D36" s="36" t="s">
        <v>243</v>
      </c>
      <c r="E36" s="37" t="s">
        <v>200</v>
      </c>
      <c r="F36" s="38">
        <f>B4+(22*B6)</f>
        <v>23</v>
      </c>
      <c r="G36" s="2"/>
      <c r="R36" s="67"/>
      <c r="AM36" s="67"/>
    </row>
    <row r="37" spans="1:48" x14ac:dyDescent="0.2">
      <c r="A37" s="2"/>
      <c r="B37" s="2"/>
      <c r="C37" s="2"/>
      <c r="D37" s="36" t="s">
        <v>116</v>
      </c>
      <c r="E37" s="37" t="s">
        <v>200</v>
      </c>
      <c r="F37" s="38">
        <f>B4+(23*B6)</f>
        <v>24</v>
      </c>
      <c r="G37" s="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3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</row>
    <row r="38" spans="1:48" x14ac:dyDescent="0.2">
      <c r="A38" s="2"/>
      <c r="B38" s="2"/>
      <c r="C38" s="2"/>
      <c r="D38" s="36" t="s">
        <v>288</v>
      </c>
      <c r="E38" s="37" t="s">
        <v>200</v>
      </c>
      <c r="F38" s="38">
        <f>B4+(24*B6)</f>
        <v>25</v>
      </c>
      <c r="G38" s="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3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</row>
    <row r="39" spans="1:48" x14ac:dyDescent="0.2">
      <c r="A39" s="2"/>
      <c r="B39" s="2"/>
      <c r="C39" s="2"/>
      <c r="D39" s="36" t="s">
        <v>181</v>
      </c>
      <c r="E39" s="37" t="s">
        <v>200</v>
      </c>
      <c r="F39" s="38">
        <f>B4+(25*B6)</f>
        <v>26</v>
      </c>
      <c r="G39" s="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3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</row>
    <row r="40" spans="1:48" x14ac:dyDescent="0.2">
      <c r="A40" s="2"/>
      <c r="B40" s="2"/>
      <c r="C40" s="2"/>
      <c r="D40" s="36" t="s">
        <v>51</v>
      </c>
      <c r="E40" s="37" t="s">
        <v>200</v>
      </c>
      <c r="F40" s="38">
        <f>B4+(26*B6)</f>
        <v>27</v>
      </c>
      <c r="G40" s="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3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</row>
    <row r="41" spans="1:48" x14ac:dyDescent="0.2">
      <c r="A41" s="2"/>
      <c r="B41" s="2"/>
      <c r="C41" s="2"/>
      <c r="D41" s="36" t="s">
        <v>229</v>
      </c>
      <c r="E41" s="37" t="s">
        <v>200</v>
      </c>
      <c r="F41" s="38">
        <f>B4+(27*B6)</f>
        <v>28</v>
      </c>
      <c r="G41" s="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3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</row>
    <row r="42" spans="1:48" x14ac:dyDescent="0.2">
      <c r="A42" s="2"/>
      <c r="B42" s="2"/>
      <c r="C42" s="2"/>
      <c r="D42" s="36" t="s">
        <v>101</v>
      </c>
      <c r="E42" s="37" t="s">
        <v>200</v>
      </c>
      <c r="F42" s="38">
        <f>B4+(28*B6)</f>
        <v>29</v>
      </c>
      <c r="G42" s="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3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</row>
    <row r="43" spans="1:48" x14ac:dyDescent="0.2">
      <c r="A43" s="2"/>
      <c r="B43" s="2"/>
      <c r="C43" s="2"/>
      <c r="D43" s="36" t="s">
        <v>274</v>
      </c>
      <c r="E43" s="37" t="s">
        <v>200</v>
      </c>
      <c r="F43" s="38">
        <f>B4+(29*B6)</f>
        <v>30</v>
      </c>
      <c r="G43" s="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3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</row>
    <row r="44" spans="1:48" x14ac:dyDescent="0.2">
      <c r="A44" s="2"/>
      <c r="B44" s="2"/>
      <c r="C44" s="2"/>
      <c r="D44" s="36" t="s">
        <v>148</v>
      </c>
      <c r="E44" s="37" t="s">
        <v>200</v>
      </c>
      <c r="F44" s="38">
        <f>B4+(30*B6)</f>
        <v>31</v>
      </c>
      <c r="G44" s="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3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</row>
    <row r="45" spans="1:48" x14ac:dyDescent="0.2">
      <c r="A45" s="2"/>
      <c r="B45" s="2"/>
      <c r="C45" s="2"/>
      <c r="D45" s="36" t="s">
        <v>36</v>
      </c>
      <c r="E45" s="37" t="s">
        <v>200</v>
      </c>
      <c r="F45" s="38">
        <f>B4+(31*B6)</f>
        <v>32</v>
      </c>
      <c r="G45" s="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</row>
    <row r="46" spans="1:48" x14ac:dyDescent="0.2">
      <c r="A46" s="2"/>
      <c r="B46" s="2"/>
      <c r="C46" s="2"/>
      <c r="D46" s="36" t="s">
        <v>213</v>
      </c>
      <c r="E46" s="37" t="s">
        <v>200</v>
      </c>
      <c r="F46" s="38">
        <f>B4+(32*B6)</f>
        <v>33</v>
      </c>
      <c r="G46" s="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</row>
    <row r="47" spans="1:48" x14ac:dyDescent="0.2">
      <c r="A47" s="2"/>
      <c r="B47" s="2"/>
      <c r="C47" s="2"/>
      <c r="D47" s="36" t="s">
        <v>84</v>
      </c>
      <c r="E47" s="37" t="s">
        <v>200</v>
      </c>
      <c r="F47" s="38">
        <f>B4+(33*B6)</f>
        <v>34</v>
      </c>
      <c r="G47" s="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</row>
    <row r="48" spans="1:48" x14ac:dyDescent="0.2">
      <c r="A48" s="2"/>
      <c r="B48" s="2"/>
      <c r="C48" s="2"/>
      <c r="D48" s="36" t="s">
        <v>259</v>
      </c>
      <c r="E48" s="37" t="s">
        <v>200</v>
      </c>
      <c r="F48" s="38">
        <f>B4+(34*B6)</f>
        <v>35</v>
      </c>
      <c r="G48" s="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</row>
    <row r="49" spans="1:48" x14ac:dyDescent="0.2">
      <c r="A49" s="2"/>
      <c r="B49" s="2"/>
      <c r="C49" s="2"/>
      <c r="D49" s="36" t="s">
        <v>132</v>
      </c>
      <c r="E49" s="37" t="s">
        <v>200</v>
      </c>
      <c r="F49" s="38">
        <f>B4+(35*B6)</f>
        <v>36</v>
      </c>
      <c r="G49" s="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</row>
    <row r="50" spans="1:48" x14ac:dyDescent="0.2">
      <c r="A50" s="2"/>
      <c r="B50" s="2"/>
      <c r="C50" s="2"/>
      <c r="D50" s="36" t="s">
        <v>347</v>
      </c>
      <c r="E50" s="37" t="s">
        <v>200</v>
      </c>
      <c r="F50" s="38">
        <f>B4+(36*B6)</f>
        <v>37</v>
      </c>
      <c r="G50" s="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</row>
    <row r="51" spans="1:48" x14ac:dyDescent="0.2">
      <c r="A51" s="2"/>
      <c r="B51" s="2"/>
      <c r="C51" s="2"/>
      <c r="D51" s="36" t="s">
        <v>315</v>
      </c>
      <c r="E51" s="37" t="s">
        <v>200</v>
      </c>
      <c r="F51" s="38">
        <f>B4+(37*B6)</f>
        <v>38</v>
      </c>
      <c r="G51" s="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</row>
    <row r="52" spans="1:48" x14ac:dyDescent="0.2">
      <c r="A52" s="2"/>
      <c r="B52" s="2"/>
      <c r="C52" s="2"/>
      <c r="D52" s="36" t="s">
        <v>260</v>
      </c>
      <c r="E52" s="37" t="s">
        <v>200</v>
      </c>
      <c r="F52" s="38">
        <f>B4+(38*B6)</f>
        <v>39</v>
      </c>
      <c r="G52" s="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</row>
    <row r="53" spans="1:48" x14ac:dyDescent="0.2">
      <c r="A53" s="2"/>
      <c r="B53" s="2"/>
      <c r="C53" s="2"/>
      <c r="D53" s="36" t="s">
        <v>133</v>
      </c>
      <c r="E53" s="37" t="s">
        <v>200</v>
      </c>
      <c r="F53" s="38">
        <f>B4+(39*B6)</f>
        <v>40</v>
      </c>
      <c r="G53" s="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3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</row>
    <row r="54" spans="1:48" x14ac:dyDescent="0.2">
      <c r="A54" s="2"/>
      <c r="B54" s="2"/>
      <c r="C54" s="2"/>
      <c r="D54" s="36" t="s">
        <v>2</v>
      </c>
      <c r="E54" s="37" t="s">
        <v>200</v>
      </c>
      <c r="F54" s="39">
        <f>B4+(40*B6)</f>
        <v>41</v>
      </c>
      <c r="G54" s="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3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</row>
    <row r="55" spans="1:48" x14ac:dyDescent="0.2">
      <c r="A55" s="2"/>
      <c r="B55" s="2"/>
      <c r="C55" s="2"/>
      <c r="D55" s="36" t="s">
        <v>198</v>
      </c>
      <c r="E55" s="37" t="s">
        <v>200</v>
      </c>
      <c r="F55" s="38">
        <f>B4+(41*B6)</f>
        <v>42</v>
      </c>
      <c r="G55" s="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</row>
    <row r="56" spans="1:48" x14ac:dyDescent="0.2">
      <c r="A56" s="2"/>
      <c r="B56" s="2"/>
      <c r="C56" s="2"/>
      <c r="D56" s="36" t="s">
        <v>70</v>
      </c>
      <c r="E56" s="37" t="s">
        <v>200</v>
      </c>
      <c r="F56" s="38">
        <f>B4+(42*B6)</f>
        <v>43</v>
      </c>
      <c r="G56" s="2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</row>
    <row r="57" spans="1:48" x14ac:dyDescent="0.2">
      <c r="A57" s="2"/>
      <c r="B57" s="2"/>
      <c r="C57" s="2"/>
      <c r="D57" s="36" t="s">
        <v>244</v>
      </c>
      <c r="E57" s="37" t="s">
        <v>200</v>
      </c>
      <c r="F57" s="38">
        <f>B4+(43*B6)</f>
        <v>44</v>
      </c>
      <c r="G57" s="2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63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</row>
    <row r="58" spans="1:48" x14ac:dyDescent="0.2">
      <c r="A58" s="2"/>
      <c r="B58" s="2"/>
      <c r="C58" s="2"/>
      <c r="D58" s="36" t="s">
        <v>117</v>
      </c>
      <c r="E58" s="37" t="s">
        <v>200</v>
      </c>
      <c r="F58" s="38">
        <f>B4+(44*B6)</f>
        <v>45</v>
      </c>
      <c r="G58" s="2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</row>
    <row r="59" spans="1:48" x14ac:dyDescent="0.2">
      <c r="A59" s="2"/>
      <c r="B59" s="2"/>
      <c r="C59" s="2"/>
      <c r="D59" s="36" t="s">
        <v>289</v>
      </c>
      <c r="E59" s="37" t="s">
        <v>200</v>
      </c>
      <c r="F59" s="39">
        <f>B4+(45*B6)</f>
        <v>46</v>
      </c>
      <c r="G59" s="2"/>
    </row>
    <row r="60" spans="1:48" x14ac:dyDescent="0.2">
      <c r="A60" s="2"/>
      <c r="B60" s="2"/>
      <c r="C60" s="2"/>
      <c r="D60" s="36" t="s">
        <v>165</v>
      </c>
      <c r="E60" s="37" t="s">
        <v>200</v>
      </c>
      <c r="F60" s="39">
        <f>B4+(46*B6)</f>
        <v>47</v>
      </c>
      <c r="G60" s="2"/>
    </row>
    <row r="61" spans="1:48" x14ac:dyDescent="0.2">
      <c r="A61" s="2"/>
      <c r="B61" s="2"/>
      <c r="C61" s="2"/>
      <c r="D61" s="36" t="s">
        <v>52</v>
      </c>
      <c r="E61" s="37" t="s">
        <v>200</v>
      </c>
      <c r="F61" s="38">
        <f>B4+(47*B6)</f>
        <v>48</v>
      </c>
      <c r="G61" s="2"/>
      <c r="I61" s="67"/>
      <c r="O61" s="3"/>
      <c r="P61" s="3"/>
      <c r="Q61" s="3"/>
      <c r="R61" s="3"/>
      <c r="S61" s="3"/>
      <c r="AE61" s="116"/>
    </row>
    <row r="62" spans="1:48" x14ac:dyDescent="0.2">
      <c r="A62" s="2"/>
      <c r="B62" s="2"/>
      <c r="C62" s="2"/>
      <c r="D62" s="36" t="s">
        <v>230</v>
      </c>
      <c r="E62" s="37" t="s">
        <v>200</v>
      </c>
      <c r="F62" s="38">
        <f>B4+(48*B6)</f>
        <v>49</v>
      </c>
      <c r="G62" s="2"/>
      <c r="O62" s="3"/>
      <c r="P62" s="3"/>
      <c r="Q62" s="3"/>
      <c r="R62" s="3"/>
      <c r="S62" s="3"/>
    </row>
    <row r="63" spans="1:48" x14ac:dyDescent="0.2">
      <c r="A63" s="2"/>
      <c r="B63" s="2"/>
      <c r="C63" s="2"/>
      <c r="D63" s="36" t="s">
        <v>102</v>
      </c>
      <c r="E63" s="37" t="s">
        <v>200</v>
      </c>
      <c r="F63" s="39">
        <f>B4+(49*B6)</f>
        <v>50</v>
      </c>
      <c r="G63" s="2"/>
      <c r="I63" s="62"/>
      <c r="K63" s="117"/>
      <c r="L63" s="62"/>
      <c r="M63" s="62"/>
      <c r="N63" s="62"/>
      <c r="O63" s="3"/>
      <c r="P63" s="3"/>
      <c r="Q63" s="118"/>
      <c r="R63" s="118"/>
      <c r="S63" s="3"/>
      <c r="AE63" s="62"/>
      <c r="AG63" s="117"/>
      <c r="AH63" s="62"/>
      <c r="AI63" s="62"/>
      <c r="AJ63" s="62"/>
    </row>
    <row r="64" spans="1:48" x14ac:dyDescent="0.2">
      <c r="A64" s="2"/>
      <c r="B64" s="2"/>
      <c r="C64" s="2"/>
      <c r="D64" s="36" t="s">
        <v>275</v>
      </c>
      <c r="E64" s="37" t="s">
        <v>200</v>
      </c>
      <c r="F64" s="39">
        <f>B4+(50*B6)</f>
        <v>51</v>
      </c>
      <c r="G64" s="2"/>
      <c r="H64" s="119"/>
      <c r="I64" s="62"/>
      <c r="O64" s="3"/>
      <c r="P64" s="3"/>
      <c r="Q64" s="120"/>
      <c r="R64" s="3"/>
      <c r="S64" s="3"/>
      <c r="AD64" s="119"/>
      <c r="AE64" s="62"/>
    </row>
    <row r="65" spans="1:48" x14ac:dyDescent="0.2">
      <c r="A65" s="2"/>
      <c r="B65" s="2"/>
      <c r="C65" s="2"/>
      <c r="D65" s="36" t="s">
        <v>149</v>
      </c>
      <c r="E65" s="37" t="s">
        <v>200</v>
      </c>
      <c r="F65" s="38">
        <f>B4+(51*B6)</f>
        <v>52</v>
      </c>
      <c r="G65" s="2"/>
      <c r="I65" s="62"/>
      <c r="O65" s="3"/>
      <c r="P65" s="3"/>
      <c r="Q65" s="3"/>
      <c r="R65" s="3"/>
      <c r="S65" s="3"/>
      <c r="AE65" s="62"/>
    </row>
    <row r="66" spans="1:48" x14ac:dyDescent="0.2">
      <c r="A66" s="2"/>
      <c r="B66" s="2"/>
      <c r="C66" s="2"/>
      <c r="D66" s="36" t="s">
        <v>37</v>
      </c>
      <c r="E66" s="37" t="s">
        <v>200</v>
      </c>
      <c r="F66" s="38">
        <f>B4+(52*B6)</f>
        <v>53</v>
      </c>
      <c r="G66" s="2"/>
      <c r="R66" s="67"/>
      <c r="AM66" s="67"/>
    </row>
    <row r="67" spans="1:48" x14ac:dyDescent="0.2">
      <c r="A67" s="2"/>
      <c r="B67" s="2"/>
      <c r="C67" s="2"/>
      <c r="D67" s="36" t="s">
        <v>214</v>
      </c>
      <c r="E67" s="37" t="s">
        <v>200</v>
      </c>
      <c r="F67" s="39">
        <f>B4+(53*B6)</f>
        <v>54</v>
      </c>
      <c r="G67" s="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3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</row>
    <row r="68" spans="1:48" x14ac:dyDescent="0.2">
      <c r="A68" s="2"/>
      <c r="B68" s="2"/>
      <c r="C68" s="2"/>
      <c r="D68" s="36" t="s">
        <v>85</v>
      </c>
      <c r="E68" s="37" t="s">
        <v>200</v>
      </c>
      <c r="F68" s="39">
        <f>B4+(54*B6)</f>
        <v>55</v>
      </c>
      <c r="G68" s="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3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</row>
    <row r="69" spans="1:48" x14ac:dyDescent="0.2">
      <c r="A69" s="2"/>
      <c r="B69" s="2"/>
      <c r="C69" s="2"/>
      <c r="D69" s="36" t="s">
        <v>367</v>
      </c>
      <c r="E69" s="37" t="s">
        <v>200</v>
      </c>
      <c r="F69" s="38">
        <f>B4+(55*B6)</f>
        <v>56</v>
      </c>
      <c r="G69" s="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3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</row>
    <row r="70" spans="1:48" x14ac:dyDescent="0.2">
      <c r="A70" s="2"/>
      <c r="B70" s="2"/>
      <c r="C70" s="2"/>
      <c r="D70" s="36" t="s">
        <v>346</v>
      </c>
      <c r="E70" s="37" t="s">
        <v>200</v>
      </c>
      <c r="F70" s="38">
        <f>B4+(56*B6)</f>
        <v>57</v>
      </c>
      <c r="G70" s="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3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</row>
    <row r="71" spans="1:48" x14ac:dyDescent="0.2">
      <c r="A71" s="2"/>
      <c r="B71" s="2"/>
      <c r="C71" s="2"/>
      <c r="D71" s="36" t="s">
        <v>215</v>
      </c>
      <c r="E71" s="37" t="s">
        <v>200</v>
      </c>
      <c r="F71" s="38">
        <f>B4+(57*B6)</f>
        <v>58</v>
      </c>
      <c r="G71" s="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3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</row>
    <row r="72" spans="1:48" x14ac:dyDescent="0.2">
      <c r="A72" s="2"/>
      <c r="B72" s="2"/>
      <c r="C72" s="2"/>
      <c r="D72" s="36" t="s">
        <v>86</v>
      </c>
      <c r="E72" s="37" t="s">
        <v>200</v>
      </c>
      <c r="F72" s="38">
        <f>B4+(58*B6)</f>
        <v>59</v>
      </c>
      <c r="G72" s="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3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</row>
    <row r="73" spans="1:48" x14ac:dyDescent="0.2">
      <c r="A73" s="2"/>
      <c r="B73" s="2"/>
      <c r="C73" s="2"/>
      <c r="D73" s="36" t="s">
        <v>261</v>
      </c>
      <c r="E73" s="37" t="s">
        <v>200</v>
      </c>
      <c r="F73" s="39">
        <f>B4+(59*B6)</f>
        <v>60</v>
      </c>
      <c r="G73" s="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3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</row>
    <row r="74" spans="1:48" x14ac:dyDescent="0.2">
      <c r="A74" s="2"/>
      <c r="B74" s="2"/>
      <c r="C74" s="2"/>
      <c r="D74" s="36" t="s">
        <v>134</v>
      </c>
      <c r="E74" s="37" t="s">
        <v>200</v>
      </c>
      <c r="F74" s="39">
        <f>B4+(60*B6)</f>
        <v>61</v>
      </c>
      <c r="G74" s="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3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</row>
    <row r="75" spans="1:48" x14ac:dyDescent="0.2">
      <c r="A75" s="2"/>
      <c r="B75" s="2"/>
      <c r="C75" s="2"/>
      <c r="D75" s="36" t="s">
        <v>3</v>
      </c>
      <c r="E75" s="37" t="s">
        <v>200</v>
      </c>
      <c r="F75" s="38">
        <f>B4+(61*B6)</f>
        <v>62</v>
      </c>
      <c r="G75" s="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3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</row>
    <row r="76" spans="1:48" x14ac:dyDescent="0.2">
      <c r="A76" s="2"/>
      <c r="B76" s="2"/>
      <c r="C76" s="2"/>
      <c r="D76" s="36" t="s">
        <v>199</v>
      </c>
      <c r="E76" s="37" t="s">
        <v>200</v>
      </c>
      <c r="F76" s="38">
        <f>B4+(62*B6)</f>
        <v>63</v>
      </c>
      <c r="G76" s="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3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</row>
    <row r="77" spans="1:48" x14ac:dyDescent="0.2">
      <c r="A77" s="2"/>
      <c r="B77" s="2"/>
      <c r="C77" s="2"/>
      <c r="D77" s="36" t="s">
        <v>71</v>
      </c>
      <c r="E77" s="37" t="s">
        <v>200</v>
      </c>
      <c r="F77" s="39">
        <f>B4+(63*B6)</f>
        <v>64</v>
      </c>
      <c r="G77" s="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3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</row>
    <row r="78" spans="1:48" x14ac:dyDescent="0.2">
      <c r="A78" s="2"/>
      <c r="B78" s="2"/>
      <c r="C78" s="2"/>
      <c r="D78" s="36" t="s">
        <v>245</v>
      </c>
      <c r="E78" s="37" t="s">
        <v>200</v>
      </c>
      <c r="F78" s="39">
        <f>B4+(64*B6)</f>
        <v>65</v>
      </c>
      <c r="G78" s="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3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</row>
    <row r="79" spans="1:48" x14ac:dyDescent="0.2">
      <c r="A79" s="2"/>
      <c r="B79" s="2"/>
      <c r="C79" s="2"/>
      <c r="D79" s="36" t="s">
        <v>118</v>
      </c>
      <c r="E79" s="37" t="s">
        <v>200</v>
      </c>
      <c r="F79" s="38">
        <f>B4+(65*B6)</f>
        <v>66</v>
      </c>
      <c r="G79" s="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3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</row>
    <row r="80" spans="1:48" x14ac:dyDescent="0.2">
      <c r="A80" s="2"/>
      <c r="B80" s="2"/>
      <c r="C80" s="2"/>
      <c r="D80" s="36" t="s">
        <v>290</v>
      </c>
      <c r="E80" s="37" t="s">
        <v>200</v>
      </c>
      <c r="F80" s="38">
        <f>B4+(66*B6)</f>
        <v>67</v>
      </c>
      <c r="G80" s="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3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</row>
    <row r="81" spans="1:48" x14ac:dyDescent="0.2">
      <c r="A81" s="2"/>
      <c r="B81" s="2"/>
      <c r="C81" s="2"/>
      <c r="D81" s="36" t="s">
        <v>166</v>
      </c>
      <c r="E81" s="37" t="s">
        <v>200</v>
      </c>
      <c r="F81" s="39">
        <f>B4+(67*B6)</f>
        <v>68</v>
      </c>
      <c r="G81" s="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3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</row>
    <row r="82" spans="1:48" x14ac:dyDescent="0.2">
      <c r="A82" s="2"/>
      <c r="B82" s="2"/>
      <c r="C82" s="2"/>
      <c r="D82" s="36" t="s">
        <v>53</v>
      </c>
      <c r="E82" s="37" t="s">
        <v>200</v>
      </c>
      <c r="F82" s="39">
        <f>B4+(68*B6)</f>
        <v>69</v>
      </c>
      <c r="G82" s="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3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</row>
    <row r="83" spans="1:48" x14ac:dyDescent="0.2">
      <c r="A83" s="2"/>
      <c r="B83" s="2"/>
      <c r="C83" s="2"/>
      <c r="D83" s="36" t="s">
        <v>231</v>
      </c>
      <c r="E83" s="37" t="s">
        <v>200</v>
      </c>
      <c r="F83" s="38">
        <f>B4+(69*B6)</f>
        <v>70</v>
      </c>
      <c r="G83" s="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3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</row>
    <row r="84" spans="1:48" x14ac:dyDescent="0.2">
      <c r="A84" s="2"/>
      <c r="B84" s="2"/>
      <c r="C84" s="2"/>
      <c r="D84" s="36" t="s">
        <v>103</v>
      </c>
      <c r="E84" s="37" t="s">
        <v>200</v>
      </c>
      <c r="F84" s="38">
        <f>B4+(70*B6)</f>
        <v>71</v>
      </c>
      <c r="G84" s="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3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</row>
    <row r="85" spans="1:48" x14ac:dyDescent="0.2">
      <c r="A85" s="2"/>
      <c r="B85" s="2"/>
      <c r="C85" s="2"/>
      <c r="D85" s="36" t="s">
        <v>276</v>
      </c>
      <c r="E85" s="37" t="s">
        <v>200</v>
      </c>
      <c r="F85" s="38">
        <f>B4+(71*B6)</f>
        <v>72</v>
      </c>
      <c r="G85" s="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3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</row>
    <row r="86" spans="1:48" x14ac:dyDescent="0.2">
      <c r="A86" s="2"/>
      <c r="B86" s="2"/>
      <c r="C86" s="2"/>
      <c r="D86" s="36" t="s">
        <v>150</v>
      </c>
      <c r="E86" s="37" t="s">
        <v>200</v>
      </c>
      <c r="F86" s="38">
        <f>B4+(72*B6)</f>
        <v>73</v>
      </c>
      <c r="G86" s="2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</row>
    <row r="87" spans="1:48" x14ac:dyDescent="0.2">
      <c r="A87" s="2"/>
      <c r="B87" s="2"/>
      <c r="C87" s="2"/>
      <c r="D87" s="36" t="s">
        <v>21</v>
      </c>
      <c r="E87" s="37" t="s">
        <v>200</v>
      </c>
      <c r="F87" s="39">
        <f>B4+(73*B6)</f>
        <v>74</v>
      </c>
      <c r="G87" s="2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63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</row>
    <row r="88" spans="1:48" x14ac:dyDescent="0.2">
      <c r="A88" s="2"/>
      <c r="B88" s="2"/>
      <c r="C88" s="2"/>
      <c r="D88" s="36" t="s">
        <v>344</v>
      </c>
      <c r="E88" s="37" t="s">
        <v>200</v>
      </c>
      <c r="F88" s="39">
        <f>B4+(74*B6)</f>
        <v>75</v>
      </c>
      <c r="G88" s="2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</row>
    <row r="89" spans="1:48" x14ac:dyDescent="0.2">
      <c r="A89" s="2"/>
      <c r="B89" s="2"/>
      <c r="C89" s="2"/>
      <c r="D89" s="36" t="s">
        <v>318</v>
      </c>
      <c r="E89" s="37" t="s">
        <v>200</v>
      </c>
      <c r="F89" s="38">
        <f>B4+(75*B6)</f>
        <v>76</v>
      </c>
      <c r="G89" s="2"/>
      <c r="J89" s="63"/>
    </row>
    <row r="90" spans="1:48" x14ac:dyDescent="0.2">
      <c r="A90" s="2"/>
      <c r="B90" s="2"/>
      <c r="C90" s="2"/>
      <c r="D90" s="36" t="s">
        <v>151</v>
      </c>
      <c r="E90" s="37" t="s">
        <v>200</v>
      </c>
      <c r="F90" s="38">
        <f>B4+(76*B6)</f>
        <v>77</v>
      </c>
      <c r="G90" s="2"/>
    </row>
    <row r="91" spans="1:48" x14ac:dyDescent="0.2">
      <c r="A91" s="2"/>
      <c r="B91" s="2"/>
      <c r="C91" s="2"/>
      <c r="D91" s="36" t="s">
        <v>22</v>
      </c>
      <c r="E91" s="37" t="s">
        <v>200</v>
      </c>
      <c r="F91" s="39">
        <f>B4+(77*B6)</f>
        <v>78</v>
      </c>
      <c r="G91" s="2"/>
      <c r="I91" s="67"/>
      <c r="O91" s="3"/>
      <c r="P91" s="3"/>
      <c r="Q91" s="3"/>
      <c r="R91" s="3"/>
      <c r="S91" s="3"/>
      <c r="AE91" s="116"/>
    </row>
    <row r="92" spans="1:48" x14ac:dyDescent="0.2">
      <c r="A92" s="2"/>
      <c r="B92" s="2"/>
      <c r="C92" s="2"/>
      <c r="D92" s="36" t="s">
        <v>216</v>
      </c>
      <c r="E92" s="37" t="s">
        <v>200</v>
      </c>
      <c r="F92" s="39">
        <f>B4+(78*B6)</f>
        <v>79</v>
      </c>
      <c r="G92" s="2"/>
      <c r="O92" s="3"/>
      <c r="P92" s="3"/>
      <c r="Q92" s="3"/>
      <c r="R92" s="3"/>
      <c r="S92" s="3"/>
    </row>
    <row r="93" spans="1:48" x14ac:dyDescent="0.2">
      <c r="A93" s="2"/>
      <c r="B93" s="2"/>
      <c r="C93" s="2"/>
      <c r="D93" s="36" t="s">
        <v>87</v>
      </c>
      <c r="E93" s="37" t="s">
        <v>200</v>
      </c>
      <c r="F93" s="38">
        <f>B4+(79*B6)</f>
        <v>80</v>
      </c>
      <c r="G93" s="2"/>
      <c r="I93" s="62"/>
      <c r="K93" s="117"/>
      <c r="L93" s="62"/>
      <c r="M93" s="62"/>
      <c r="N93" s="62"/>
      <c r="O93" s="3"/>
      <c r="P93" s="3"/>
      <c r="Q93" s="118"/>
      <c r="R93" s="118"/>
      <c r="S93" s="3"/>
      <c r="AE93" s="62"/>
      <c r="AG93" s="117"/>
      <c r="AH93" s="62"/>
      <c r="AI93" s="62"/>
      <c r="AJ93" s="62"/>
    </row>
    <row r="94" spans="1:48" x14ac:dyDescent="0.2">
      <c r="A94" s="2"/>
      <c r="B94" s="2"/>
      <c r="C94" s="2"/>
      <c r="D94" s="36" t="s">
        <v>262</v>
      </c>
      <c r="E94" s="37" t="s">
        <v>200</v>
      </c>
      <c r="F94" s="38">
        <f>B4+(80*B6)</f>
        <v>81</v>
      </c>
      <c r="G94" s="2"/>
      <c r="H94" s="119"/>
      <c r="I94" s="62"/>
      <c r="O94" s="3"/>
      <c r="P94" s="3"/>
      <c r="Q94" s="120"/>
      <c r="R94" s="3"/>
      <c r="S94" s="3"/>
      <c r="AD94" s="119"/>
      <c r="AE94" s="62"/>
    </row>
    <row r="95" spans="1:48" x14ac:dyDescent="0.2">
      <c r="A95" s="2"/>
      <c r="B95" s="2"/>
      <c r="C95" s="2"/>
      <c r="D95" s="36" t="s">
        <v>135</v>
      </c>
      <c r="E95" s="37" t="s">
        <v>200</v>
      </c>
      <c r="F95" s="39">
        <f>B4+(81*B6)</f>
        <v>82</v>
      </c>
      <c r="G95" s="2"/>
      <c r="I95" s="62"/>
      <c r="O95" s="3"/>
      <c r="P95" s="3"/>
      <c r="Q95" s="3"/>
      <c r="R95" s="3"/>
      <c r="S95" s="3"/>
      <c r="AE95" s="62"/>
    </row>
    <row r="96" spans="1:48" x14ac:dyDescent="0.2">
      <c r="A96" s="2"/>
      <c r="B96" s="2"/>
      <c r="C96" s="2"/>
      <c r="D96" s="36" t="s">
        <v>4</v>
      </c>
      <c r="E96" s="37" t="s">
        <v>200</v>
      </c>
      <c r="F96" s="39">
        <f>B4+(82*B6)</f>
        <v>83</v>
      </c>
      <c r="G96" s="2"/>
      <c r="R96" s="67"/>
      <c r="AM96" s="67"/>
    </row>
    <row r="97" spans="1:48" x14ac:dyDescent="0.2">
      <c r="A97" s="2"/>
      <c r="B97" s="2"/>
      <c r="C97" s="2"/>
      <c r="D97" s="36" t="s">
        <v>183</v>
      </c>
      <c r="E97" s="37" t="s">
        <v>200</v>
      </c>
      <c r="F97" s="38">
        <f>B4+(83*B6)</f>
        <v>84</v>
      </c>
      <c r="G97" s="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3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</row>
    <row r="98" spans="1:48" x14ac:dyDescent="0.2">
      <c r="A98" s="2"/>
      <c r="B98" s="2"/>
      <c r="C98" s="2"/>
      <c r="D98" s="36" t="s">
        <v>72</v>
      </c>
      <c r="E98" s="37" t="s">
        <v>200</v>
      </c>
      <c r="F98" s="38">
        <f>B4+(84*B6)</f>
        <v>85</v>
      </c>
      <c r="G98" s="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3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</row>
    <row r="99" spans="1:48" x14ac:dyDescent="0.2">
      <c r="A99" s="2"/>
      <c r="B99" s="2"/>
      <c r="C99" s="2"/>
      <c r="D99" s="36" t="s">
        <v>246</v>
      </c>
      <c r="E99" s="37" t="s">
        <v>200</v>
      </c>
      <c r="F99" s="38">
        <f>B4+(85*B6)</f>
        <v>86</v>
      </c>
      <c r="G99" s="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3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</row>
    <row r="100" spans="1:48" x14ac:dyDescent="0.2">
      <c r="A100" s="2"/>
      <c r="B100" s="2"/>
      <c r="C100" s="2"/>
      <c r="D100" s="36" t="s">
        <v>119</v>
      </c>
      <c r="E100" s="37" t="s">
        <v>200</v>
      </c>
      <c r="F100" s="38">
        <f>B4+(86*B6)</f>
        <v>87</v>
      </c>
      <c r="G100" s="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3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</row>
    <row r="101" spans="1:48" x14ac:dyDescent="0.2">
      <c r="A101" s="2"/>
      <c r="B101" s="2"/>
      <c r="C101" s="2"/>
      <c r="D101" s="36" t="s">
        <v>291</v>
      </c>
      <c r="E101" s="37" t="s">
        <v>200</v>
      </c>
      <c r="F101" s="39">
        <f>B4+(87*B6)</f>
        <v>88</v>
      </c>
      <c r="G101" s="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3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</row>
    <row r="102" spans="1:48" x14ac:dyDescent="0.2">
      <c r="A102" s="2"/>
      <c r="B102" s="2"/>
      <c r="C102" s="2"/>
      <c r="D102" s="36" t="s">
        <v>167</v>
      </c>
      <c r="E102" s="37" t="s">
        <v>200</v>
      </c>
      <c r="F102" s="39">
        <f>B4+(88*B6)</f>
        <v>89</v>
      </c>
      <c r="G102" s="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3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</row>
    <row r="103" spans="1:48" x14ac:dyDescent="0.2">
      <c r="A103" s="2"/>
      <c r="B103" s="2"/>
      <c r="C103" s="2"/>
      <c r="D103" s="36" t="s">
        <v>54</v>
      </c>
      <c r="E103" s="37" t="s">
        <v>200</v>
      </c>
      <c r="F103" s="38">
        <f>B4+(89*B6)</f>
        <v>90</v>
      </c>
      <c r="G103" s="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3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</row>
    <row r="104" spans="1:48" x14ac:dyDescent="0.2">
      <c r="A104" s="2"/>
      <c r="B104" s="2"/>
      <c r="C104" s="2"/>
      <c r="D104" s="36" t="s">
        <v>232</v>
      </c>
      <c r="E104" s="37" t="s">
        <v>200</v>
      </c>
      <c r="F104" s="38">
        <f>B4+(90*B6)</f>
        <v>91</v>
      </c>
      <c r="G104" s="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3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</row>
    <row r="105" spans="1:48" x14ac:dyDescent="0.2">
      <c r="A105" s="2"/>
      <c r="B105" s="2"/>
      <c r="C105" s="2"/>
      <c r="D105" s="36" t="s">
        <v>104</v>
      </c>
      <c r="E105" s="37" t="s">
        <v>200</v>
      </c>
      <c r="F105" s="39">
        <f>B4+(91*B6)</f>
        <v>92</v>
      </c>
      <c r="G105" s="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3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</row>
    <row r="106" spans="1:48" x14ac:dyDescent="0.2">
      <c r="A106" s="2"/>
      <c r="B106" s="2"/>
      <c r="C106" s="2"/>
      <c r="D106" s="36" t="s">
        <v>277</v>
      </c>
      <c r="E106" s="37" t="s">
        <v>200</v>
      </c>
      <c r="F106" s="39">
        <f>B4+(92*B6)</f>
        <v>93</v>
      </c>
      <c r="G106" s="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3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</row>
    <row r="107" spans="1:48" x14ac:dyDescent="0.2">
      <c r="A107" s="2"/>
      <c r="B107" s="2"/>
      <c r="C107" s="2"/>
      <c r="D107" s="36" t="s">
        <v>323</v>
      </c>
      <c r="E107" s="37" t="s">
        <v>200</v>
      </c>
      <c r="F107" s="38">
        <f>B4+(93*B6)</f>
        <v>94</v>
      </c>
      <c r="G107" s="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3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</row>
    <row r="108" spans="1:48" x14ac:dyDescent="0.2">
      <c r="A108" s="2"/>
      <c r="B108" s="2"/>
      <c r="C108" s="2"/>
      <c r="D108" s="36" t="s">
        <v>363</v>
      </c>
      <c r="E108" s="37" t="s">
        <v>200</v>
      </c>
      <c r="F108" s="38">
        <f>B4+(94*B6)</f>
        <v>95</v>
      </c>
      <c r="G108" s="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3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</row>
    <row r="109" spans="1:48" x14ac:dyDescent="0.2">
      <c r="A109" s="2"/>
      <c r="B109" s="2"/>
      <c r="C109" s="2"/>
      <c r="D109" s="36" t="s">
        <v>105</v>
      </c>
      <c r="E109" s="37" t="s">
        <v>200</v>
      </c>
      <c r="F109" s="39">
        <f>B4+(95*B6)</f>
        <v>96</v>
      </c>
      <c r="G109" s="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3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</row>
    <row r="110" spans="1:48" x14ac:dyDescent="0.2">
      <c r="A110" s="2"/>
      <c r="B110" s="2"/>
      <c r="C110" s="2"/>
      <c r="D110" s="36" t="s">
        <v>278</v>
      </c>
      <c r="E110" s="37" t="s">
        <v>200</v>
      </c>
      <c r="F110" s="39">
        <f>B4+(96*B6)</f>
        <v>97</v>
      </c>
      <c r="G110" s="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3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</row>
    <row r="111" spans="1:48" x14ac:dyDescent="0.2">
      <c r="A111" s="2"/>
      <c r="B111" s="2"/>
      <c r="C111" s="2"/>
      <c r="D111" s="36" t="s">
        <v>152</v>
      </c>
      <c r="E111" s="37" t="s">
        <v>200</v>
      </c>
      <c r="F111" s="38">
        <f>B4+(97*B6)</f>
        <v>98</v>
      </c>
      <c r="G111" s="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3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</row>
    <row r="112" spans="1:48" x14ac:dyDescent="0.2">
      <c r="A112" s="2"/>
      <c r="B112" s="2"/>
      <c r="C112" s="2"/>
      <c r="D112" s="36" t="s">
        <v>23</v>
      </c>
      <c r="E112" s="37" t="s">
        <v>200</v>
      </c>
      <c r="F112" s="38">
        <f>B4+(98*B6)</f>
        <v>99</v>
      </c>
      <c r="G112" s="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3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</row>
    <row r="113" spans="1:48" x14ac:dyDescent="0.2">
      <c r="A113" s="2"/>
      <c r="B113" s="2"/>
      <c r="C113" s="2"/>
      <c r="D113" s="36" t="s">
        <v>217</v>
      </c>
      <c r="E113" s="37" t="s">
        <v>200</v>
      </c>
      <c r="F113" s="38">
        <f>B4+(99*B6)</f>
        <v>100</v>
      </c>
      <c r="G113" s="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3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</row>
    <row r="114" spans="1:48" x14ac:dyDescent="0.2">
      <c r="A114" s="2"/>
      <c r="B114" s="2"/>
      <c r="C114" s="2"/>
      <c r="D114" s="36" t="s">
        <v>88</v>
      </c>
      <c r="E114" s="37" t="s">
        <v>200</v>
      </c>
      <c r="F114" s="38">
        <f>B4+(100*B6)</f>
        <v>101</v>
      </c>
      <c r="G114" s="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3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</row>
    <row r="115" spans="1:48" x14ac:dyDescent="0.2">
      <c r="A115" s="2"/>
      <c r="B115" s="2"/>
      <c r="C115" s="2"/>
      <c r="D115" s="36" t="s">
        <v>263</v>
      </c>
      <c r="E115" s="37" t="s">
        <v>200</v>
      </c>
      <c r="F115" s="39">
        <f>B4+(101*B6)</f>
        <v>102</v>
      </c>
      <c r="G115" s="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3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</row>
    <row r="116" spans="1:48" x14ac:dyDescent="0.2">
      <c r="A116" s="2"/>
      <c r="B116" s="2"/>
      <c r="C116" s="2"/>
      <c r="D116" s="36" t="s">
        <v>136</v>
      </c>
      <c r="E116" s="37" t="s">
        <v>200</v>
      </c>
      <c r="F116" s="39">
        <f>B4+(102*B6)</f>
        <v>103</v>
      </c>
      <c r="G116" s="2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</row>
    <row r="117" spans="1:48" x14ac:dyDescent="0.2">
      <c r="A117" s="2"/>
      <c r="B117" s="2"/>
      <c r="C117" s="2"/>
      <c r="D117" s="36" t="s">
        <v>5</v>
      </c>
      <c r="E117" s="37" t="s">
        <v>200</v>
      </c>
      <c r="F117" s="38">
        <f>B4+(103*B6)</f>
        <v>104</v>
      </c>
      <c r="G117" s="2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63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</row>
    <row r="118" spans="1:48" x14ac:dyDescent="0.2">
      <c r="A118" s="2"/>
      <c r="B118" s="2"/>
      <c r="C118" s="2"/>
      <c r="D118" s="36" t="s">
        <v>184</v>
      </c>
      <c r="E118" s="37" t="s">
        <v>200</v>
      </c>
      <c r="F118" s="38">
        <f>B4+(104*B6)</f>
        <v>105</v>
      </c>
      <c r="G118" s="2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</row>
    <row r="119" spans="1:48" x14ac:dyDescent="0.2">
      <c r="A119" s="2"/>
      <c r="B119" s="2"/>
      <c r="C119" s="2"/>
      <c r="D119" s="36" t="s">
        <v>73</v>
      </c>
      <c r="E119" s="37" t="s">
        <v>200</v>
      </c>
      <c r="F119" s="39">
        <f>B4+(105*B6)</f>
        <v>106</v>
      </c>
      <c r="G119" s="2"/>
    </row>
    <row r="120" spans="1:48" x14ac:dyDescent="0.2">
      <c r="A120" s="2"/>
      <c r="B120" s="2"/>
      <c r="C120" s="2"/>
      <c r="D120" s="36" t="s">
        <v>247</v>
      </c>
      <c r="E120" s="37" t="s">
        <v>200</v>
      </c>
      <c r="F120" s="39">
        <f>B4+(106*B6)</f>
        <v>107</v>
      </c>
      <c r="G120" s="2"/>
    </row>
    <row r="121" spans="1:48" x14ac:dyDescent="0.2">
      <c r="A121" s="2"/>
      <c r="B121" s="2"/>
      <c r="C121" s="2"/>
      <c r="D121" s="36" t="s">
        <v>120</v>
      </c>
      <c r="E121" s="37" t="s">
        <v>200</v>
      </c>
      <c r="F121" s="38">
        <f>B4+(107*B6)</f>
        <v>108</v>
      </c>
      <c r="G121" s="2"/>
      <c r="I121" s="67"/>
      <c r="O121" s="3"/>
      <c r="P121" s="3"/>
      <c r="Q121" s="3"/>
      <c r="R121" s="3"/>
      <c r="S121" s="3"/>
      <c r="AE121" s="116"/>
    </row>
    <row r="122" spans="1:48" x14ac:dyDescent="0.2">
      <c r="A122" s="2"/>
      <c r="B122" s="2"/>
      <c r="C122" s="2"/>
      <c r="D122" s="36" t="s">
        <v>292</v>
      </c>
      <c r="E122" s="37" t="s">
        <v>200</v>
      </c>
      <c r="F122" s="38">
        <f>B4+(108*B6)</f>
        <v>109</v>
      </c>
      <c r="G122" s="2"/>
      <c r="O122" s="3"/>
      <c r="P122" s="3"/>
      <c r="Q122" s="3"/>
      <c r="R122" s="3"/>
      <c r="S122" s="3"/>
    </row>
    <row r="123" spans="1:48" x14ac:dyDescent="0.2">
      <c r="A123" s="2"/>
      <c r="B123" s="2"/>
      <c r="C123" s="2"/>
      <c r="D123" s="36" t="s">
        <v>168</v>
      </c>
      <c r="E123" s="37" t="s">
        <v>200</v>
      </c>
      <c r="F123" s="39">
        <f>B4+(109*B6)</f>
        <v>110</v>
      </c>
      <c r="G123" s="2"/>
      <c r="I123" s="62"/>
      <c r="K123" s="117"/>
      <c r="L123" s="62"/>
      <c r="M123" s="62"/>
      <c r="N123" s="62"/>
      <c r="O123" s="3"/>
      <c r="P123" s="3"/>
      <c r="Q123" s="118"/>
      <c r="R123" s="118"/>
      <c r="S123" s="3"/>
      <c r="AE123" s="62"/>
      <c r="AG123" s="117"/>
      <c r="AH123" s="62"/>
      <c r="AI123" s="62"/>
      <c r="AJ123" s="62"/>
    </row>
    <row r="124" spans="1:48" x14ac:dyDescent="0.2">
      <c r="A124" s="2"/>
      <c r="B124" s="2"/>
      <c r="C124" s="2"/>
      <c r="D124" s="36" t="s">
        <v>38</v>
      </c>
      <c r="E124" s="37" t="s">
        <v>200</v>
      </c>
      <c r="F124" s="39">
        <f>B4+(110*B6)</f>
        <v>111</v>
      </c>
      <c r="G124" s="2"/>
      <c r="H124" s="119"/>
      <c r="I124" s="62"/>
      <c r="O124" s="3"/>
      <c r="P124" s="3"/>
      <c r="Q124" s="120"/>
      <c r="R124" s="3"/>
      <c r="S124" s="3"/>
      <c r="AD124" s="119"/>
      <c r="AE124" s="62"/>
    </row>
    <row r="125" spans="1:48" x14ac:dyDescent="0.2">
      <c r="A125" s="2"/>
      <c r="B125" s="2"/>
      <c r="C125" s="2"/>
      <c r="D125" s="36" t="s">
        <v>233</v>
      </c>
      <c r="E125" s="37" t="s">
        <v>200</v>
      </c>
      <c r="F125" s="38">
        <f>B4+(111*B6)</f>
        <v>112</v>
      </c>
      <c r="G125" s="2"/>
      <c r="I125" s="62"/>
      <c r="O125" s="3"/>
      <c r="P125" s="3"/>
      <c r="Q125" s="3"/>
      <c r="R125" s="3"/>
      <c r="S125" s="3"/>
      <c r="AE125" s="62"/>
    </row>
    <row r="126" spans="1:48" x14ac:dyDescent="0.2">
      <c r="A126" s="2"/>
      <c r="B126" s="2"/>
      <c r="C126" s="2"/>
      <c r="D126" s="36" t="s">
        <v>325</v>
      </c>
      <c r="E126" s="37" t="s">
        <v>200</v>
      </c>
      <c r="F126" s="38">
        <f>B4+(112*B6)</f>
        <v>113</v>
      </c>
      <c r="G126" s="2"/>
      <c r="R126" s="67"/>
      <c r="AM126" s="67"/>
    </row>
    <row r="127" spans="1:48" x14ac:dyDescent="0.2">
      <c r="A127" s="2"/>
      <c r="B127" s="2"/>
      <c r="C127" s="2"/>
      <c r="D127" s="36" t="s">
        <v>321</v>
      </c>
      <c r="E127" s="37" t="s">
        <v>200</v>
      </c>
      <c r="F127" s="38">
        <f>B4+(113*B6)</f>
        <v>114</v>
      </c>
      <c r="G127" s="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3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</row>
    <row r="128" spans="1:48" x14ac:dyDescent="0.2">
      <c r="A128" s="2"/>
      <c r="B128" s="2"/>
      <c r="C128" s="2"/>
      <c r="D128" s="36" t="s">
        <v>39</v>
      </c>
      <c r="E128" s="37" t="s">
        <v>200</v>
      </c>
      <c r="F128" s="38">
        <f>B4+(114*B6)</f>
        <v>115</v>
      </c>
      <c r="G128" s="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3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  <c r="AO128" s="64"/>
      <c r="AP128" s="64"/>
      <c r="AQ128" s="64"/>
      <c r="AR128" s="64"/>
      <c r="AS128" s="64"/>
      <c r="AT128" s="64"/>
      <c r="AU128" s="64"/>
      <c r="AV128" s="64"/>
    </row>
    <row r="129" spans="1:48" x14ac:dyDescent="0.2">
      <c r="A129" s="2"/>
      <c r="B129" s="2"/>
      <c r="C129" s="2"/>
      <c r="D129" s="36" t="s">
        <v>234</v>
      </c>
      <c r="E129" s="37" t="s">
        <v>200</v>
      </c>
      <c r="F129" s="39">
        <f>B4+(115*B6)</f>
        <v>116</v>
      </c>
      <c r="G129" s="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3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</row>
    <row r="130" spans="1:48" x14ac:dyDescent="0.2">
      <c r="A130" s="2"/>
      <c r="B130" s="2"/>
      <c r="C130" s="2"/>
      <c r="D130" s="36" t="s">
        <v>106</v>
      </c>
      <c r="E130" s="37" t="s">
        <v>200</v>
      </c>
      <c r="F130" s="39">
        <f>B4+(116*B6)</f>
        <v>117</v>
      </c>
      <c r="G130" s="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3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</row>
    <row r="131" spans="1:48" x14ac:dyDescent="0.2">
      <c r="A131" s="2"/>
      <c r="B131" s="2"/>
      <c r="C131" s="2"/>
      <c r="D131" s="36" t="s">
        <v>279</v>
      </c>
      <c r="E131" s="37" t="s">
        <v>200</v>
      </c>
      <c r="F131" s="38">
        <f>B4+(117*B6)</f>
        <v>118</v>
      </c>
      <c r="G131" s="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3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</row>
    <row r="132" spans="1:48" x14ac:dyDescent="0.2">
      <c r="A132" s="2"/>
      <c r="B132" s="2"/>
      <c r="C132" s="2"/>
      <c r="D132" s="36" t="s">
        <v>153</v>
      </c>
      <c r="E132" s="37" t="s">
        <v>200</v>
      </c>
      <c r="F132" s="38">
        <f>B4+(118*B6)</f>
        <v>119</v>
      </c>
      <c r="G132" s="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3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</row>
    <row r="133" spans="1:48" x14ac:dyDescent="0.2">
      <c r="A133" s="2"/>
      <c r="B133" s="2"/>
      <c r="C133" s="2"/>
      <c r="D133" s="36" t="s">
        <v>24</v>
      </c>
      <c r="E133" s="37" t="s">
        <v>200</v>
      </c>
      <c r="F133" s="39">
        <f>B4+(119*B6)</f>
        <v>120</v>
      </c>
      <c r="G133" s="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3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  <c r="AO133" s="64"/>
      <c r="AP133" s="64"/>
      <c r="AQ133" s="64"/>
      <c r="AR133" s="64"/>
      <c r="AS133" s="64"/>
      <c r="AT133" s="64"/>
      <c r="AU133" s="64"/>
      <c r="AV133" s="64"/>
    </row>
    <row r="134" spans="1:48" x14ac:dyDescent="0.2">
      <c r="A134" s="2"/>
      <c r="B134" s="2"/>
      <c r="C134" s="2"/>
      <c r="D134" s="36" t="s">
        <v>201</v>
      </c>
      <c r="E134" s="37" t="s">
        <v>200</v>
      </c>
      <c r="F134" s="39">
        <f>B4+(120*B6)</f>
        <v>121</v>
      </c>
      <c r="G134" s="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3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</row>
    <row r="135" spans="1:48" x14ac:dyDescent="0.2">
      <c r="A135" s="2"/>
      <c r="B135" s="2"/>
      <c r="C135" s="2"/>
      <c r="D135" s="36" t="s">
        <v>89</v>
      </c>
      <c r="E135" s="37" t="s">
        <v>200</v>
      </c>
      <c r="F135" s="38">
        <f>B4+(121*B6)</f>
        <v>122</v>
      </c>
      <c r="G135" s="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3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  <c r="AO135" s="64"/>
      <c r="AP135" s="64"/>
      <c r="AQ135" s="64"/>
      <c r="AR135" s="64"/>
      <c r="AS135" s="64"/>
      <c r="AT135" s="64"/>
      <c r="AU135" s="64"/>
      <c r="AV135" s="64"/>
    </row>
    <row r="136" spans="1:48" x14ac:dyDescent="0.2">
      <c r="A136" s="2"/>
      <c r="B136" s="2"/>
      <c r="C136" s="2"/>
      <c r="D136" s="36" t="s">
        <v>264</v>
      </c>
      <c r="E136" s="37" t="s">
        <v>200</v>
      </c>
      <c r="F136" s="38">
        <f>B4+(122*B6)</f>
        <v>123</v>
      </c>
      <c r="G136" s="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3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  <c r="AO136" s="64"/>
      <c r="AP136" s="64"/>
      <c r="AQ136" s="64"/>
      <c r="AR136" s="64"/>
      <c r="AS136" s="64"/>
      <c r="AT136" s="64"/>
      <c r="AU136" s="64"/>
      <c r="AV136" s="64"/>
    </row>
    <row r="137" spans="1:48" x14ac:dyDescent="0.2">
      <c r="A137" s="2"/>
      <c r="B137" s="2"/>
      <c r="C137" s="2"/>
      <c r="D137" s="36" t="s">
        <v>137</v>
      </c>
      <c r="E137" s="37" t="s">
        <v>200</v>
      </c>
      <c r="F137" s="39">
        <f>B4+(123*B6)</f>
        <v>124</v>
      </c>
      <c r="G137" s="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3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  <c r="AO137" s="64"/>
      <c r="AP137" s="64"/>
      <c r="AQ137" s="64"/>
      <c r="AR137" s="64"/>
      <c r="AS137" s="64"/>
      <c r="AT137" s="64"/>
      <c r="AU137" s="64"/>
      <c r="AV137" s="64"/>
    </row>
    <row r="138" spans="1:48" x14ac:dyDescent="0.2">
      <c r="A138" s="2"/>
      <c r="B138" s="2"/>
      <c r="C138" s="2"/>
      <c r="D138" s="36" t="s">
        <v>6</v>
      </c>
      <c r="E138" s="37" t="s">
        <v>200</v>
      </c>
      <c r="F138" s="39">
        <f>B4+(124*B6)</f>
        <v>125</v>
      </c>
      <c r="G138" s="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3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</row>
    <row r="139" spans="1:48" x14ac:dyDescent="0.2">
      <c r="A139" s="2"/>
      <c r="B139" s="2"/>
      <c r="C139" s="2"/>
      <c r="D139" s="36" t="s">
        <v>185</v>
      </c>
      <c r="E139" s="37" t="s">
        <v>200</v>
      </c>
      <c r="F139" s="38">
        <f>B4+(125*B6)</f>
        <v>126</v>
      </c>
      <c r="G139" s="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3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</row>
    <row r="140" spans="1:48" x14ac:dyDescent="0.2">
      <c r="A140" s="2"/>
      <c r="B140" s="2"/>
      <c r="C140" s="2"/>
      <c r="D140" s="36" t="s">
        <v>74</v>
      </c>
      <c r="E140" s="37" t="s">
        <v>200</v>
      </c>
      <c r="F140" s="38">
        <f>B4+(126*B6)</f>
        <v>127</v>
      </c>
      <c r="G140" s="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3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</row>
    <row r="141" spans="1:48" x14ac:dyDescent="0.2">
      <c r="A141" s="2"/>
      <c r="B141" s="2"/>
      <c r="C141" s="2"/>
      <c r="D141" s="36" t="s">
        <v>248</v>
      </c>
      <c r="E141" s="37" t="s">
        <v>200</v>
      </c>
      <c r="F141" s="38">
        <f>B4+(127*B6)</f>
        <v>128</v>
      </c>
      <c r="G141" s="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3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</row>
    <row r="142" spans="1:48" x14ac:dyDescent="0.2">
      <c r="A142" s="2"/>
      <c r="B142" s="2"/>
      <c r="C142" s="2"/>
      <c r="D142" s="36" t="s">
        <v>121</v>
      </c>
      <c r="E142" s="37" t="s">
        <v>200</v>
      </c>
      <c r="F142" s="38">
        <f>B4+(128*B6)</f>
        <v>129</v>
      </c>
      <c r="G142" s="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3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</row>
    <row r="143" spans="1:48" x14ac:dyDescent="0.2">
      <c r="A143" s="2"/>
      <c r="B143" s="2"/>
      <c r="C143" s="2"/>
      <c r="D143" s="36" t="s">
        <v>293</v>
      </c>
      <c r="E143" s="37" t="s">
        <v>200</v>
      </c>
      <c r="F143" s="39">
        <f>B4+(129*B6)</f>
        <v>130</v>
      </c>
      <c r="G143" s="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3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</row>
    <row r="144" spans="1:48" x14ac:dyDescent="0.2">
      <c r="A144" s="2"/>
      <c r="B144" s="2"/>
      <c r="C144" s="2"/>
      <c r="D144" s="36" t="s">
        <v>169</v>
      </c>
      <c r="E144" s="37" t="s">
        <v>200</v>
      </c>
      <c r="F144" s="39">
        <f>B4+(130*B6)</f>
        <v>131</v>
      </c>
      <c r="G144" s="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3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  <c r="AO144" s="64"/>
      <c r="AP144" s="64"/>
      <c r="AQ144" s="64"/>
      <c r="AR144" s="64"/>
      <c r="AS144" s="64"/>
      <c r="AT144" s="64"/>
      <c r="AU144" s="64"/>
      <c r="AV144" s="64"/>
    </row>
    <row r="145" spans="1:48" x14ac:dyDescent="0.2">
      <c r="A145" s="2"/>
      <c r="B145" s="2"/>
      <c r="C145" s="2"/>
      <c r="D145" s="36" t="s">
        <v>364</v>
      </c>
      <c r="E145" s="37" t="s">
        <v>200</v>
      </c>
      <c r="F145" s="38">
        <f>B4+(131*B6)</f>
        <v>132</v>
      </c>
      <c r="G145" s="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3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</row>
    <row r="146" spans="1:48" x14ac:dyDescent="0.2">
      <c r="A146" s="2"/>
      <c r="B146" s="2"/>
      <c r="C146" s="2"/>
      <c r="D146" s="36" t="s">
        <v>350</v>
      </c>
      <c r="E146" s="37" t="s">
        <v>200</v>
      </c>
      <c r="F146" s="38">
        <f>B4+(132*B6)</f>
        <v>133</v>
      </c>
      <c r="G146" s="2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</row>
    <row r="147" spans="1:48" x14ac:dyDescent="0.2">
      <c r="A147" s="2"/>
      <c r="B147" s="2"/>
      <c r="C147" s="2"/>
      <c r="D147" s="36" t="s">
        <v>294</v>
      </c>
      <c r="E147" s="37" t="s">
        <v>200</v>
      </c>
      <c r="F147" s="39">
        <f>B4+(133*B6)</f>
        <v>134</v>
      </c>
      <c r="G147" s="2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63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</row>
    <row r="148" spans="1:48" x14ac:dyDescent="0.2">
      <c r="A148" s="2"/>
      <c r="B148" s="2"/>
      <c r="C148" s="2"/>
      <c r="D148" s="36" t="s">
        <v>170</v>
      </c>
      <c r="E148" s="37" t="s">
        <v>200</v>
      </c>
      <c r="F148" s="39">
        <f>B4+(134*B6)</f>
        <v>135</v>
      </c>
      <c r="G148" s="2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</row>
    <row r="149" spans="1:48" x14ac:dyDescent="0.2">
      <c r="A149" s="2"/>
      <c r="B149" s="2"/>
      <c r="C149" s="2"/>
      <c r="D149" s="36" t="s">
        <v>40</v>
      </c>
      <c r="E149" s="37" t="s">
        <v>200</v>
      </c>
      <c r="F149" s="38">
        <f>B4+(135*B6)</f>
        <v>136</v>
      </c>
      <c r="G149" s="2"/>
      <c r="J149" s="63"/>
    </row>
    <row r="150" spans="1:48" x14ac:dyDescent="0.2">
      <c r="A150" s="2"/>
      <c r="B150" s="2"/>
      <c r="C150" s="2"/>
      <c r="D150" s="36" t="s">
        <v>235</v>
      </c>
      <c r="E150" s="37" t="s">
        <v>200</v>
      </c>
      <c r="F150" s="38">
        <f>B4+(136*B6)</f>
        <v>137</v>
      </c>
      <c r="G150" s="2"/>
    </row>
    <row r="151" spans="1:48" x14ac:dyDescent="0.2">
      <c r="A151" s="2"/>
      <c r="B151" s="2"/>
      <c r="C151" s="2"/>
      <c r="D151" s="36" t="s">
        <v>107</v>
      </c>
      <c r="E151" s="37" t="s">
        <v>200</v>
      </c>
      <c r="F151" s="39">
        <f>B4+(137*B6)</f>
        <v>138</v>
      </c>
      <c r="G151" s="2" t="s">
        <v>304</v>
      </c>
      <c r="I151" s="67"/>
      <c r="O151" s="3"/>
      <c r="P151" s="3"/>
      <c r="Q151" s="3"/>
      <c r="R151" s="3"/>
      <c r="S151" s="3"/>
      <c r="AE151" s="116"/>
    </row>
    <row r="152" spans="1:48" x14ac:dyDescent="0.2">
      <c r="A152" s="2"/>
      <c r="B152" s="2"/>
      <c r="C152" s="2"/>
      <c r="D152" s="36" t="s">
        <v>280</v>
      </c>
      <c r="E152" s="37" t="s">
        <v>200</v>
      </c>
      <c r="F152" s="39">
        <f>B4+(138*B6)</f>
        <v>139</v>
      </c>
      <c r="G152" s="2"/>
      <c r="O152" s="3"/>
      <c r="P152" s="3"/>
      <c r="Q152" s="3"/>
      <c r="R152" s="3"/>
      <c r="S152" s="3"/>
    </row>
    <row r="153" spans="1:48" x14ac:dyDescent="0.2">
      <c r="A153" s="2"/>
      <c r="B153" s="2"/>
      <c r="C153" s="2"/>
      <c r="D153" s="36" t="s">
        <v>154</v>
      </c>
      <c r="E153" s="37" t="s">
        <v>200</v>
      </c>
      <c r="F153" s="38">
        <f>B4+(139*B6)</f>
        <v>140</v>
      </c>
      <c r="G153" s="2"/>
      <c r="I153" s="62"/>
      <c r="K153" s="117"/>
      <c r="L153" s="62"/>
      <c r="M153" s="62"/>
      <c r="N153" s="62"/>
      <c r="O153" s="3"/>
      <c r="P153" s="3"/>
      <c r="Q153" s="118"/>
      <c r="R153" s="118"/>
      <c r="S153" s="3"/>
      <c r="AE153" s="62"/>
      <c r="AG153" s="117"/>
      <c r="AH153" s="62"/>
      <c r="AI153" s="62"/>
      <c r="AJ153" s="62"/>
    </row>
    <row r="154" spans="1:48" x14ac:dyDescent="0.2">
      <c r="A154" s="2"/>
      <c r="B154" s="2"/>
      <c r="C154" s="2"/>
      <c r="D154" s="52" t="s">
        <v>25</v>
      </c>
      <c r="E154" s="37" t="s">
        <v>200</v>
      </c>
      <c r="F154" s="38">
        <f>B4+(140*B6)</f>
        <v>141</v>
      </c>
      <c r="G154" s="2"/>
      <c r="H154" s="119"/>
      <c r="I154" s="62"/>
      <c r="O154" s="3"/>
      <c r="P154" s="3"/>
      <c r="Q154" s="120"/>
      <c r="R154" s="3"/>
      <c r="S154" s="3"/>
      <c r="AD154" s="119"/>
      <c r="AE154" s="62"/>
    </row>
    <row r="155" spans="1:48" x14ac:dyDescent="0.2">
      <c r="A155" s="2"/>
      <c r="B155" s="2"/>
      <c r="C155" s="2"/>
      <c r="D155" s="36" t="s">
        <v>202</v>
      </c>
      <c r="E155" s="37" t="s">
        <v>200</v>
      </c>
      <c r="F155" s="38">
        <f>B4+(141*B6)</f>
        <v>142</v>
      </c>
      <c r="G155" s="2"/>
      <c r="I155" s="62"/>
      <c r="O155" s="3"/>
      <c r="P155" s="3"/>
      <c r="Q155" s="3"/>
      <c r="R155" s="3"/>
      <c r="S155" s="3"/>
      <c r="AE155" s="62"/>
    </row>
    <row r="156" spans="1:48" x14ac:dyDescent="0.2">
      <c r="A156" s="2"/>
      <c r="B156" s="2"/>
      <c r="C156" s="2"/>
      <c r="D156" s="36" t="s">
        <v>90</v>
      </c>
      <c r="E156" s="37" t="s">
        <v>200</v>
      </c>
      <c r="F156" s="38">
        <f>B4+(142*B6)</f>
        <v>143</v>
      </c>
      <c r="G156" s="2"/>
      <c r="R156" s="67"/>
      <c r="AM156" s="67"/>
    </row>
    <row r="157" spans="1:48" x14ac:dyDescent="0.2">
      <c r="A157" s="2"/>
      <c r="B157" s="2"/>
      <c r="C157" s="2"/>
      <c r="D157" s="36" t="s">
        <v>265</v>
      </c>
      <c r="E157" s="37" t="s">
        <v>200</v>
      </c>
      <c r="F157" s="39">
        <f>B4+(143*B6)</f>
        <v>144</v>
      </c>
      <c r="G157" s="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3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</row>
    <row r="158" spans="1:48" x14ac:dyDescent="0.2">
      <c r="A158" s="2"/>
      <c r="B158" s="2"/>
      <c r="C158" s="2"/>
      <c r="D158" s="36" t="s">
        <v>138</v>
      </c>
      <c r="E158" s="37" t="s">
        <v>200</v>
      </c>
      <c r="F158" s="39">
        <f>B4+(144*B6)</f>
        <v>145</v>
      </c>
      <c r="G158" s="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3"/>
      <c r="AD158" s="64"/>
      <c r="AE158" s="64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</row>
    <row r="159" spans="1:48" x14ac:dyDescent="0.2">
      <c r="A159" s="2"/>
      <c r="B159" s="2"/>
      <c r="C159" s="2"/>
      <c r="D159" s="36" t="s">
        <v>7</v>
      </c>
      <c r="E159" s="37" t="s">
        <v>200</v>
      </c>
      <c r="F159" s="38">
        <f>B4+(145*B6)</f>
        <v>146</v>
      </c>
      <c r="G159" s="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3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</row>
    <row r="160" spans="1:48" x14ac:dyDescent="0.2">
      <c r="A160" s="2"/>
      <c r="B160" s="2"/>
      <c r="C160" s="2"/>
      <c r="D160" s="36" t="s">
        <v>186</v>
      </c>
      <c r="E160" s="37" t="s">
        <v>200</v>
      </c>
      <c r="F160" s="38">
        <f>B4+(146*B6)</f>
        <v>147</v>
      </c>
      <c r="G160" s="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3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</row>
    <row r="161" spans="1:48" x14ac:dyDescent="0.2">
      <c r="A161" s="2"/>
      <c r="B161" s="2"/>
      <c r="C161" s="2"/>
      <c r="D161" s="36" t="s">
        <v>58</v>
      </c>
      <c r="E161" s="37" t="s">
        <v>200</v>
      </c>
      <c r="F161" s="39">
        <f>B4+(147*B6)</f>
        <v>148</v>
      </c>
      <c r="G161" s="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3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</row>
    <row r="162" spans="1:48" x14ac:dyDescent="0.2">
      <c r="A162" s="2"/>
      <c r="B162" s="2"/>
      <c r="C162" s="2"/>
      <c r="D162" s="36" t="s">
        <v>249</v>
      </c>
      <c r="E162" s="37" t="s">
        <v>200</v>
      </c>
      <c r="F162" s="39">
        <f>B4+(148*B6)</f>
        <v>149</v>
      </c>
      <c r="G162" s="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3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</row>
    <row r="163" spans="1:48" x14ac:dyDescent="0.2">
      <c r="A163" s="2"/>
      <c r="B163" s="2"/>
      <c r="C163" s="2"/>
      <c r="D163" s="36" t="s">
        <v>122</v>
      </c>
      <c r="E163" s="37" t="s">
        <v>200</v>
      </c>
      <c r="F163" s="38">
        <f>B4+(149*B6)</f>
        <v>150</v>
      </c>
      <c r="G163" s="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3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</row>
    <row r="164" spans="1:48" x14ac:dyDescent="0.2">
      <c r="A164" s="2"/>
      <c r="B164" s="2"/>
      <c r="C164" s="2"/>
      <c r="D164" s="36" t="s">
        <v>379</v>
      </c>
      <c r="E164" s="37" t="s">
        <v>200</v>
      </c>
      <c r="F164" s="38">
        <f>B4+(150*B6)</f>
        <v>151</v>
      </c>
      <c r="G164" s="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3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</row>
    <row r="165" spans="1:48" x14ac:dyDescent="0.2">
      <c r="A165" s="2"/>
      <c r="B165" s="2"/>
      <c r="C165" s="2"/>
      <c r="D165" s="36" t="s">
        <v>369</v>
      </c>
      <c r="E165" s="37" t="s">
        <v>200</v>
      </c>
      <c r="F165" s="39">
        <f>B4+(151*B6)</f>
        <v>152</v>
      </c>
      <c r="G165" s="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3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</row>
    <row r="166" spans="1:48" x14ac:dyDescent="0.2">
      <c r="A166" s="2"/>
      <c r="B166" s="2"/>
      <c r="C166" s="2"/>
      <c r="D166" s="36" t="s">
        <v>250</v>
      </c>
      <c r="E166" s="37" t="s">
        <v>200</v>
      </c>
      <c r="F166" s="39">
        <f>B4+(152*B6)</f>
        <v>153</v>
      </c>
      <c r="G166" s="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3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</row>
    <row r="167" spans="1:48" x14ac:dyDescent="0.2">
      <c r="A167" s="2"/>
      <c r="B167" s="2"/>
      <c r="C167" s="2"/>
      <c r="D167" s="36" t="s">
        <v>123</v>
      </c>
      <c r="E167" s="37" t="s">
        <v>200</v>
      </c>
      <c r="F167" s="38">
        <f>B4+(153*B6)</f>
        <v>154</v>
      </c>
      <c r="G167" s="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3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</row>
    <row r="168" spans="1:48" x14ac:dyDescent="0.2">
      <c r="A168" s="2"/>
      <c r="B168" s="2"/>
      <c r="C168" s="2"/>
      <c r="D168" s="36" t="s">
        <v>295</v>
      </c>
      <c r="E168" s="37" t="s">
        <v>200</v>
      </c>
      <c r="F168" s="38">
        <f>B4+(154*B6)</f>
        <v>155</v>
      </c>
      <c r="G168" s="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3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</row>
    <row r="169" spans="1:48" x14ac:dyDescent="0.2">
      <c r="A169" s="2"/>
      <c r="B169" s="2"/>
      <c r="C169" s="2"/>
      <c r="D169" s="36" t="s">
        <v>171</v>
      </c>
      <c r="E169" s="37" t="s">
        <v>200</v>
      </c>
      <c r="F169" s="38">
        <f>B4+(155*B6)</f>
        <v>156</v>
      </c>
      <c r="G169" s="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3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</row>
    <row r="170" spans="1:48" x14ac:dyDescent="0.2">
      <c r="A170" s="2"/>
      <c r="B170" s="2"/>
      <c r="C170" s="2"/>
      <c r="D170" s="36" t="s">
        <v>41</v>
      </c>
      <c r="E170" s="37" t="s">
        <v>200</v>
      </c>
      <c r="F170" s="38">
        <f>B4+(156*B6)</f>
        <v>157</v>
      </c>
      <c r="G170" s="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3"/>
      <c r="AD170" s="64"/>
      <c r="AE170" s="64"/>
      <c r="AF170" s="64"/>
      <c r="AG170" s="64"/>
      <c r="AH170" s="64"/>
      <c r="AI170" s="64"/>
      <c r="AJ170" s="64"/>
      <c r="AK170" s="64"/>
      <c r="AL170" s="64"/>
      <c r="AM170" s="64"/>
      <c r="AN170" s="64"/>
      <c r="AO170" s="64"/>
      <c r="AP170" s="64"/>
      <c r="AQ170" s="64"/>
      <c r="AR170" s="64"/>
      <c r="AS170" s="64"/>
      <c r="AT170" s="64"/>
      <c r="AU170" s="64"/>
      <c r="AV170" s="64"/>
    </row>
    <row r="171" spans="1:48" x14ac:dyDescent="0.2">
      <c r="A171" s="2"/>
      <c r="B171" s="2"/>
      <c r="C171" s="2"/>
      <c r="D171" s="36" t="s">
        <v>219</v>
      </c>
      <c r="E171" s="37" t="s">
        <v>200</v>
      </c>
      <c r="F171" s="39">
        <f>B4+(157*B6)</f>
        <v>158</v>
      </c>
      <c r="G171" s="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3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</row>
    <row r="172" spans="1:48" x14ac:dyDescent="0.2">
      <c r="A172" s="2"/>
      <c r="B172" s="2"/>
      <c r="C172" s="2"/>
      <c r="D172" s="36" t="s">
        <v>108</v>
      </c>
      <c r="E172" s="37" t="s">
        <v>200</v>
      </c>
      <c r="F172" s="39">
        <f>B4+(158*B6)</f>
        <v>159</v>
      </c>
      <c r="G172" s="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3"/>
      <c r="AD172" s="64"/>
      <c r="AE172" s="64"/>
      <c r="AF172" s="64"/>
      <c r="AG172" s="64"/>
      <c r="AH172" s="64"/>
      <c r="AI172" s="64"/>
      <c r="AJ172" s="64"/>
      <c r="AK172" s="64"/>
      <c r="AL172" s="64"/>
      <c r="AM172" s="64"/>
      <c r="AN172" s="64"/>
      <c r="AO172" s="64"/>
      <c r="AP172" s="64"/>
      <c r="AQ172" s="64"/>
      <c r="AR172" s="64"/>
      <c r="AS172" s="64"/>
      <c r="AT172" s="64"/>
      <c r="AU172" s="64"/>
      <c r="AV172" s="64"/>
    </row>
    <row r="173" spans="1:48" x14ac:dyDescent="0.2">
      <c r="A173" s="2"/>
      <c r="B173" s="2"/>
      <c r="C173" s="2"/>
      <c r="D173" s="36" t="s">
        <v>281</v>
      </c>
      <c r="E173" s="37" t="s">
        <v>200</v>
      </c>
      <c r="F173" s="38">
        <f>B4+(159*B6)</f>
        <v>160</v>
      </c>
      <c r="G173" s="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3"/>
      <c r="AD173" s="64"/>
      <c r="AE173" s="64"/>
      <c r="AF173" s="64"/>
      <c r="AG173" s="64"/>
      <c r="AH173" s="64"/>
      <c r="AI173" s="64"/>
      <c r="AJ173" s="64"/>
      <c r="AK173" s="64"/>
      <c r="AL173" s="64"/>
      <c r="AM173" s="64"/>
      <c r="AN173" s="64"/>
      <c r="AO173" s="64"/>
      <c r="AP173" s="64"/>
      <c r="AQ173" s="64"/>
      <c r="AR173" s="64"/>
      <c r="AS173" s="64"/>
      <c r="AT173" s="64"/>
      <c r="AU173" s="64"/>
      <c r="AV173" s="64"/>
    </row>
    <row r="174" spans="1:48" x14ac:dyDescent="0.2">
      <c r="A174" s="2"/>
      <c r="B174" s="2"/>
      <c r="C174" s="2"/>
      <c r="D174" s="36" t="s">
        <v>155</v>
      </c>
      <c r="E174" s="37" t="s">
        <v>200</v>
      </c>
      <c r="F174" s="38">
        <f>B4+(160*B6)</f>
        <v>161</v>
      </c>
      <c r="G174" s="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3"/>
      <c r="AD174" s="64"/>
      <c r="AE174" s="64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</row>
    <row r="175" spans="1:48" x14ac:dyDescent="0.2">
      <c r="A175" s="2"/>
      <c r="B175" s="2"/>
      <c r="C175" s="2"/>
      <c r="D175" s="36" t="s">
        <v>26</v>
      </c>
      <c r="E175" s="37" t="s">
        <v>200</v>
      </c>
      <c r="F175" s="39">
        <f>B4+(161*B6)</f>
        <v>162</v>
      </c>
      <c r="G175" s="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3"/>
      <c r="AD175" s="64"/>
      <c r="AE175" s="64"/>
      <c r="AF175" s="64"/>
      <c r="AG175" s="64"/>
      <c r="AH175" s="64"/>
      <c r="AI175" s="64"/>
      <c r="AJ175" s="64"/>
      <c r="AK175" s="64"/>
      <c r="AL175" s="64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</row>
    <row r="176" spans="1:48" x14ac:dyDescent="0.2">
      <c r="A176" s="2"/>
      <c r="B176" s="2"/>
      <c r="C176" s="2"/>
      <c r="D176" s="36" t="s">
        <v>203</v>
      </c>
      <c r="E176" s="37" t="s">
        <v>200</v>
      </c>
      <c r="F176" s="39">
        <f>B4+(162*B6)</f>
        <v>163</v>
      </c>
      <c r="G176" s="2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</row>
    <row r="177" spans="1:48" x14ac:dyDescent="0.2">
      <c r="A177" s="2"/>
      <c r="B177" s="2"/>
      <c r="C177" s="2"/>
      <c r="D177" s="36" t="s">
        <v>91</v>
      </c>
      <c r="E177" s="37" t="s">
        <v>200</v>
      </c>
      <c r="F177" s="38">
        <f>B4+(163*B6)</f>
        <v>164</v>
      </c>
      <c r="G177" s="2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63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</row>
    <row r="178" spans="1:48" x14ac:dyDescent="0.2">
      <c r="A178" s="2"/>
      <c r="B178" s="2"/>
      <c r="C178" s="2"/>
      <c r="D178" s="36" t="s">
        <v>266</v>
      </c>
      <c r="E178" s="37" t="s">
        <v>200</v>
      </c>
      <c r="F178" s="38">
        <f>B4+(164*B6)</f>
        <v>165</v>
      </c>
      <c r="G178" s="2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</row>
    <row r="179" spans="1:48" x14ac:dyDescent="0.2">
      <c r="A179" s="2"/>
      <c r="B179" s="2"/>
      <c r="C179" s="2"/>
      <c r="D179" s="36" t="s">
        <v>139</v>
      </c>
      <c r="E179" s="37" t="s">
        <v>200</v>
      </c>
      <c r="F179" s="39">
        <f>B4+(165*B6)</f>
        <v>166</v>
      </c>
      <c r="G179" s="2"/>
    </row>
    <row r="180" spans="1:48" x14ac:dyDescent="0.2">
      <c r="A180" s="2"/>
      <c r="B180" s="2"/>
      <c r="C180" s="2"/>
      <c r="D180" s="36" t="s">
        <v>8</v>
      </c>
      <c r="E180" s="37" t="s">
        <v>200</v>
      </c>
      <c r="F180" s="39">
        <f>B4+(166*B6)</f>
        <v>167</v>
      </c>
      <c r="G180" s="2"/>
    </row>
    <row r="181" spans="1:48" x14ac:dyDescent="0.2">
      <c r="A181" s="2"/>
      <c r="B181" s="2"/>
      <c r="C181" s="2"/>
      <c r="D181" s="36" t="s">
        <v>187</v>
      </c>
      <c r="E181" s="37" t="s">
        <v>200</v>
      </c>
      <c r="F181" s="38">
        <f>B4+(167*B6)</f>
        <v>168</v>
      </c>
      <c r="G181" s="2"/>
      <c r="R181" s="67"/>
      <c r="AM181" s="67"/>
    </row>
    <row r="182" spans="1:48" x14ac:dyDescent="0.2">
      <c r="A182" s="2"/>
      <c r="B182" s="2"/>
      <c r="C182" s="2"/>
      <c r="D182" s="36" t="s">
        <v>59</v>
      </c>
      <c r="E182" s="53" t="s">
        <v>200</v>
      </c>
      <c r="F182" s="54">
        <f>B4+(168*B6)</f>
        <v>169</v>
      </c>
      <c r="G182" s="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6"/>
      <c r="AD182" s="64"/>
      <c r="AE182" s="64"/>
      <c r="AF182" s="64"/>
      <c r="AG182" s="64"/>
      <c r="AH182" s="64"/>
      <c r="AI182" s="64"/>
      <c r="AJ182" s="64"/>
      <c r="AK182" s="64"/>
      <c r="AL182" s="64"/>
      <c r="AM182" s="64"/>
      <c r="AN182" s="64"/>
      <c r="AO182" s="64"/>
      <c r="AP182" s="64"/>
      <c r="AQ182" s="64"/>
      <c r="AR182" s="64"/>
      <c r="AS182" s="64"/>
      <c r="AT182" s="64"/>
      <c r="AU182" s="64"/>
      <c r="AV182" s="64"/>
    </row>
    <row r="183" spans="1:48" x14ac:dyDescent="0.2">
      <c r="A183" s="2"/>
      <c r="B183" s="2"/>
      <c r="C183" s="2"/>
      <c r="D183" s="36" t="s">
        <v>329</v>
      </c>
      <c r="E183" s="37" t="s">
        <v>200</v>
      </c>
      <c r="F183" s="38">
        <f>B4+(169*B6)</f>
        <v>170</v>
      </c>
      <c r="G183" s="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6"/>
      <c r="AD183" s="64"/>
      <c r="AE183" s="64"/>
      <c r="AF183" s="64"/>
      <c r="AG183" s="64"/>
      <c r="AH183" s="64"/>
      <c r="AI183" s="64"/>
      <c r="AJ183" s="64"/>
      <c r="AK183" s="64"/>
      <c r="AL183" s="64"/>
      <c r="AM183" s="64"/>
      <c r="AN183" s="64"/>
      <c r="AO183" s="64"/>
      <c r="AP183" s="64"/>
      <c r="AQ183" s="64"/>
      <c r="AR183" s="64"/>
      <c r="AS183" s="64"/>
      <c r="AT183" s="64"/>
      <c r="AU183" s="64"/>
      <c r="AV183" s="64"/>
    </row>
    <row r="184" spans="1:48" x14ac:dyDescent="0.2">
      <c r="A184" s="2"/>
      <c r="B184" s="2"/>
      <c r="C184" s="2"/>
      <c r="D184" s="36" t="s">
        <v>333</v>
      </c>
      <c r="E184" s="37" t="s">
        <v>200</v>
      </c>
      <c r="F184" s="38">
        <f>B4+(170*B6)</f>
        <v>171</v>
      </c>
      <c r="G184" s="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6"/>
      <c r="AD184" s="64"/>
      <c r="AE184" s="64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64"/>
      <c r="AT184" s="64"/>
      <c r="AU184" s="64"/>
      <c r="AV184" s="64"/>
    </row>
    <row r="185" spans="1:48" x14ac:dyDescent="0.2">
      <c r="A185" s="2"/>
      <c r="B185" s="2"/>
      <c r="C185" s="2"/>
      <c r="D185" s="36" t="s">
        <v>188</v>
      </c>
      <c r="E185" s="37" t="s">
        <v>200</v>
      </c>
      <c r="F185" s="38">
        <f>B4+(171*B6)</f>
        <v>172</v>
      </c>
      <c r="G185" s="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6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</row>
    <row r="186" spans="1:48" x14ac:dyDescent="0.2">
      <c r="A186" s="2"/>
      <c r="B186" s="2"/>
      <c r="C186" s="2"/>
      <c r="D186" s="36" t="s">
        <v>60</v>
      </c>
      <c r="E186" s="37" t="s">
        <v>200</v>
      </c>
      <c r="F186" s="38">
        <f>B4+(172*B6)</f>
        <v>173</v>
      </c>
      <c r="G186" s="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6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</row>
    <row r="187" spans="1:48" x14ac:dyDescent="0.2">
      <c r="A187" s="2"/>
      <c r="B187" s="2"/>
      <c r="C187" s="2"/>
      <c r="D187" s="36" t="s">
        <v>251</v>
      </c>
      <c r="E187" s="37" t="s">
        <v>200</v>
      </c>
      <c r="F187" s="39">
        <f>B4+(173*B6)</f>
        <v>174</v>
      </c>
      <c r="G187" s="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6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</row>
    <row r="188" spans="1:48" x14ac:dyDescent="0.2">
      <c r="A188" s="2"/>
      <c r="B188" s="2"/>
      <c r="C188" s="2"/>
      <c r="D188" s="36" t="s">
        <v>124</v>
      </c>
      <c r="E188" s="37" t="s">
        <v>200</v>
      </c>
      <c r="F188" s="39">
        <f>B4+(174*B6)</f>
        <v>175</v>
      </c>
      <c r="G188" s="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6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</row>
    <row r="189" spans="1:48" x14ac:dyDescent="0.2">
      <c r="A189" s="2"/>
      <c r="B189" s="2"/>
      <c r="C189" s="2"/>
      <c r="D189" s="36" t="s">
        <v>296</v>
      </c>
      <c r="E189" s="37" t="s">
        <v>200</v>
      </c>
      <c r="F189" s="38">
        <f>B4+(175*B6)</f>
        <v>176</v>
      </c>
      <c r="G189" s="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6"/>
      <c r="AD189" s="64"/>
      <c r="AE189" s="64"/>
      <c r="AF189" s="64"/>
      <c r="AG189" s="64"/>
      <c r="AH189" s="64"/>
      <c r="AI189" s="64"/>
      <c r="AJ189" s="64"/>
      <c r="AK189" s="64"/>
      <c r="AL189" s="64"/>
      <c r="AM189" s="64"/>
      <c r="AN189" s="64"/>
      <c r="AO189" s="64"/>
      <c r="AP189" s="64"/>
      <c r="AQ189" s="64"/>
      <c r="AR189" s="64"/>
      <c r="AS189" s="64"/>
      <c r="AT189" s="64"/>
      <c r="AU189" s="64"/>
      <c r="AV189" s="64"/>
    </row>
    <row r="190" spans="1:48" x14ac:dyDescent="0.2">
      <c r="A190" s="2"/>
      <c r="B190" s="2"/>
      <c r="C190" s="2"/>
      <c r="D190" s="36" t="s">
        <v>172</v>
      </c>
      <c r="E190" s="37" t="s">
        <v>200</v>
      </c>
      <c r="F190" s="38">
        <f>B4+(176*B6)</f>
        <v>177</v>
      </c>
      <c r="G190" s="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6"/>
      <c r="AD190" s="64"/>
      <c r="AE190" s="64"/>
      <c r="AF190" s="64"/>
      <c r="AG190" s="64"/>
      <c r="AH190" s="64"/>
      <c r="AI190" s="64"/>
      <c r="AJ190" s="64"/>
      <c r="AK190" s="64"/>
      <c r="AL190" s="64"/>
      <c r="AM190" s="64"/>
      <c r="AN190" s="64"/>
      <c r="AO190" s="64"/>
      <c r="AP190" s="64"/>
      <c r="AQ190" s="64"/>
      <c r="AR190" s="64"/>
      <c r="AS190" s="64"/>
      <c r="AT190" s="64"/>
      <c r="AU190" s="64"/>
      <c r="AV190" s="64"/>
    </row>
    <row r="191" spans="1:48" x14ac:dyDescent="0.2">
      <c r="A191" s="2"/>
      <c r="B191" s="2"/>
      <c r="C191" s="2"/>
      <c r="D191" s="36" t="s">
        <v>42</v>
      </c>
      <c r="E191" s="37" t="s">
        <v>200</v>
      </c>
      <c r="F191" s="39">
        <f>B4+(177*B6)</f>
        <v>178</v>
      </c>
      <c r="G191" s="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6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</row>
    <row r="192" spans="1:48" x14ac:dyDescent="0.2">
      <c r="A192" s="2"/>
      <c r="B192" s="2"/>
      <c r="C192" s="2"/>
      <c r="D192" s="36" t="s">
        <v>220</v>
      </c>
      <c r="E192" s="37" t="s">
        <v>200</v>
      </c>
      <c r="F192" s="39">
        <f>B4+(178*B6)</f>
        <v>179</v>
      </c>
      <c r="G192" s="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6"/>
      <c r="AD192" s="64"/>
      <c r="AE192" s="64"/>
      <c r="AF192" s="64"/>
      <c r="AG192" s="64"/>
      <c r="AH192" s="64"/>
      <c r="AI192" s="64"/>
      <c r="AJ192" s="64"/>
      <c r="AK192" s="64"/>
      <c r="AL192" s="64"/>
      <c r="AM192" s="64"/>
      <c r="AN192" s="64"/>
      <c r="AO192" s="64"/>
      <c r="AP192" s="64"/>
      <c r="AQ192" s="64"/>
      <c r="AR192" s="64"/>
      <c r="AS192" s="64"/>
      <c r="AT192" s="64"/>
      <c r="AU192" s="64"/>
      <c r="AV192" s="64"/>
    </row>
    <row r="193" spans="1:48" x14ac:dyDescent="0.2">
      <c r="A193" s="2"/>
      <c r="B193" s="2"/>
      <c r="C193" s="2"/>
      <c r="D193" s="36" t="s">
        <v>109</v>
      </c>
      <c r="E193" s="37" t="s">
        <v>200</v>
      </c>
      <c r="F193" s="38">
        <f>B4+(179*B6)</f>
        <v>180</v>
      </c>
      <c r="G193" s="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6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</row>
    <row r="194" spans="1:48" x14ac:dyDescent="0.2">
      <c r="A194" s="2"/>
      <c r="B194" s="2"/>
      <c r="C194" s="2"/>
      <c r="D194" s="36" t="s">
        <v>282</v>
      </c>
      <c r="E194" s="37" t="s">
        <v>200</v>
      </c>
      <c r="F194" s="38">
        <f>B4+(180*B6)</f>
        <v>181</v>
      </c>
      <c r="G194" s="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6"/>
      <c r="AD194" s="64"/>
      <c r="AE194" s="64"/>
      <c r="AF194" s="64"/>
      <c r="AG194" s="64"/>
      <c r="AH194" s="64"/>
      <c r="AI194" s="64"/>
      <c r="AJ194" s="64"/>
      <c r="AK194" s="64"/>
      <c r="AL194" s="64"/>
      <c r="AM194" s="64"/>
      <c r="AN194" s="64"/>
      <c r="AO194" s="64"/>
      <c r="AP194" s="64"/>
      <c r="AQ194" s="64"/>
      <c r="AR194" s="64"/>
      <c r="AS194" s="64"/>
      <c r="AT194" s="64"/>
      <c r="AU194" s="64"/>
      <c r="AV194" s="64"/>
    </row>
    <row r="195" spans="1:48" x14ac:dyDescent="0.2">
      <c r="A195" s="2"/>
      <c r="B195" s="2"/>
      <c r="C195" s="2"/>
      <c r="D195" s="36" t="s">
        <v>156</v>
      </c>
      <c r="E195" s="37" t="s">
        <v>200</v>
      </c>
      <c r="F195" s="39">
        <f>B4+(181*B6)</f>
        <v>182</v>
      </c>
      <c r="G195" s="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6"/>
      <c r="AD195" s="64"/>
      <c r="AE195" s="64"/>
      <c r="AF195" s="64"/>
      <c r="AG195" s="64"/>
      <c r="AH195" s="64"/>
      <c r="AI195" s="64"/>
      <c r="AJ195" s="64"/>
      <c r="AK195" s="64"/>
      <c r="AL195" s="64"/>
      <c r="AM195" s="64"/>
      <c r="AN195" s="64"/>
      <c r="AO195" s="64"/>
      <c r="AP195" s="64"/>
      <c r="AQ195" s="64"/>
      <c r="AR195" s="64"/>
      <c r="AS195" s="64"/>
      <c r="AT195" s="64"/>
      <c r="AU195" s="64"/>
      <c r="AV195" s="64"/>
    </row>
    <row r="196" spans="1:48" x14ac:dyDescent="0.2">
      <c r="A196" s="2"/>
      <c r="B196" s="2"/>
      <c r="C196" s="2"/>
      <c r="D196" s="36" t="s">
        <v>27</v>
      </c>
      <c r="E196" s="37" t="s">
        <v>200</v>
      </c>
      <c r="F196" s="39">
        <f>B4+(182*B6)</f>
        <v>183</v>
      </c>
      <c r="G196" s="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6"/>
      <c r="AD196" s="64"/>
      <c r="AE196" s="64"/>
      <c r="AF196" s="64"/>
      <c r="AG196" s="64"/>
      <c r="AH196" s="64"/>
      <c r="AI196" s="64"/>
      <c r="AJ196" s="64"/>
      <c r="AK196" s="64"/>
      <c r="AL196" s="64"/>
      <c r="AM196" s="64"/>
      <c r="AN196" s="64"/>
      <c r="AO196" s="64"/>
      <c r="AP196" s="64"/>
      <c r="AQ196" s="64"/>
      <c r="AR196" s="64"/>
      <c r="AS196" s="64"/>
      <c r="AT196" s="64"/>
      <c r="AU196" s="64"/>
      <c r="AV196" s="64"/>
    </row>
    <row r="197" spans="1:48" x14ac:dyDescent="0.2">
      <c r="A197" s="2"/>
      <c r="B197" s="2"/>
      <c r="C197" s="2"/>
      <c r="D197" s="36" t="s">
        <v>204</v>
      </c>
      <c r="E197" s="37" t="s">
        <v>200</v>
      </c>
      <c r="F197" s="38">
        <f>B4+(183*B6)</f>
        <v>184</v>
      </c>
      <c r="G197" s="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6"/>
      <c r="AD197" s="64"/>
      <c r="AE197" s="64"/>
      <c r="AF197" s="64"/>
      <c r="AG197" s="64"/>
      <c r="AH197" s="64"/>
      <c r="AI197" s="64"/>
      <c r="AJ197" s="64"/>
      <c r="AK197" s="64"/>
      <c r="AL197" s="64"/>
      <c r="AM197" s="64"/>
      <c r="AN197" s="64"/>
      <c r="AO197" s="64"/>
      <c r="AP197" s="64"/>
      <c r="AQ197" s="64"/>
      <c r="AR197" s="64"/>
      <c r="AS197" s="64"/>
      <c r="AT197" s="64"/>
      <c r="AU197" s="64"/>
      <c r="AV197" s="64"/>
    </row>
    <row r="198" spans="1:48" x14ac:dyDescent="0.2">
      <c r="A198" s="2"/>
      <c r="B198" s="2"/>
      <c r="C198" s="2"/>
      <c r="D198" s="36" t="s">
        <v>75</v>
      </c>
      <c r="E198" s="37" t="s">
        <v>200</v>
      </c>
      <c r="F198" s="38">
        <f>B4+(184*B6)</f>
        <v>185</v>
      </c>
      <c r="G198" s="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6"/>
      <c r="AD198" s="64"/>
      <c r="AE198" s="64"/>
      <c r="AF198" s="64"/>
      <c r="AG198" s="64"/>
      <c r="AH198" s="64"/>
      <c r="AI198" s="64"/>
      <c r="AJ198" s="64"/>
      <c r="AK198" s="64"/>
      <c r="AL198" s="64"/>
      <c r="AM198" s="64"/>
      <c r="AN198" s="64"/>
      <c r="AO198" s="64"/>
      <c r="AP198" s="64"/>
      <c r="AQ198" s="64"/>
      <c r="AR198" s="64"/>
      <c r="AS198" s="64"/>
      <c r="AT198" s="64"/>
      <c r="AU198" s="64"/>
      <c r="AV198" s="64"/>
    </row>
    <row r="199" spans="1:48" x14ac:dyDescent="0.2">
      <c r="A199" s="2"/>
      <c r="B199" s="2"/>
      <c r="C199" s="2"/>
      <c r="D199" s="36" t="s">
        <v>267</v>
      </c>
      <c r="E199" s="37" t="s">
        <v>200</v>
      </c>
      <c r="F199" s="38">
        <f>B4+(185*B6)</f>
        <v>186</v>
      </c>
      <c r="G199" s="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6"/>
      <c r="AD199" s="64"/>
      <c r="AE199" s="64"/>
      <c r="AF199" s="64"/>
      <c r="AG199" s="64"/>
      <c r="AH199" s="64"/>
      <c r="AI199" s="64"/>
      <c r="AJ199" s="64"/>
      <c r="AK199" s="64"/>
      <c r="AL199" s="64"/>
      <c r="AM199" s="64"/>
      <c r="AN199" s="64"/>
      <c r="AO199" s="64"/>
      <c r="AP199" s="64"/>
      <c r="AQ199" s="64"/>
      <c r="AR199" s="64"/>
      <c r="AS199" s="64"/>
      <c r="AT199" s="64"/>
      <c r="AU199" s="64"/>
      <c r="AV199" s="64"/>
    </row>
    <row r="200" spans="1:48" x14ac:dyDescent="0.2">
      <c r="A200" s="2"/>
      <c r="B200" s="2"/>
      <c r="C200" s="2"/>
      <c r="D200" s="36" t="s">
        <v>140</v>
      </c>
      <c r="E200" s="37" t="s">
        <v>200</v>
      </c>
      <c r="F200" s="38">
        <f>B4+(186*B6)</f>
        <v>187</v>
      </c>
      <c r="G200" s="17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6"/>
      <c r="AD200" s="64"/>
      <c r="AE200" s="64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</row>
    <row r="201" spans="1:48" x14ac:dyDescent="0.2">
      <c r="A201" s="2"/>
      <c r="B201" s="2"/>
      <c r="C201" s="2"/>
      <c r="D201" s="36" t="s">
        <v>9</v>
      </c>
      <c r="E201" s="37" t="s">
        <v>200</v>
      </c>
      <c r="F201" s="39">
        <f>B4+(187*B6)</f>
        <v>188</v>
      </c>
      <c r="G201" s="17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6"/>
    </row>
    <row r="202" spans="1:48" x14ac:dyDescent="0.2">
      <c r="A202" s="2"/>
      <c r="B202" s="2"/>
      <c r="C202" s="2"/>
      <c r="D202" s="36" t="s">
        <v>356</v>
      </c>
      <c r="E202" s="37" t="s">
        <v>200</v>
      </c>
      <c r="F202" s="39">
        <f>B4+(188*B6)</f>
        <v>189</v>
      </c>
      <c r="G202" s="17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66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</row>
    <row r="203" spans="1:48" x14ac:dyDescent="0.2">
      <c r="A203" s="2"/>
      <c r="B203" s="2"/>
      <c r="C203" s="2"/>
      <c r="D203" s="36" t="s">
        <v>331</v>
      </c>
      <c r="E203" s="37" t="s">
        <v>200</v>
      </c>
      <c r="F203" s="38">
        <f>B4+(189*B6)</f>
        <v>190</v>
      </c>
      <c r="G203" s="17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D203" s="64"/>
      <c r="AE203" s="64"/>
      <c r="AF203" s="64"/>
      <c r="AG203" s="64"/>
      <c r="AH203" s="64"/>
      <c r="AI203" s="64"/>
      <c r="AJ203" s="64"/>
      <c r="AK203" s="64"/>
      <c r="AL203" s="64"/>
      <c r="AM203" s="64"/>
      <c r="AN203" s="64"/>
      <c r="AO203" s="64"/>
      <c r="AP203" s="64"/>
      <c r="AQ203" s="64"/>
      <c r="AR203" s="64"/>
      <c r="AS203" s="64"/>
      <c r="AT203" s="64"/>
      <c r="AU203" s="64"/>
      <c r="AV203" s="64"/>
    </row>
    <row r="204" spans="1:48" x14ac:dyDescent="0.2">
      <c r="A204" s="2"/>
      <c r="B204" s="2"/>
      <c r="C204" s="2"/>
      <c r="D204" s="36" t="s">
        <v>141</v>
      </c>
      <c r="E204" s="37" t="s">
        <v>200</v>
      </c>
      <c r="F204" s="38">
        <f>B4+(190*B6)</f>
        <v>191</v>
      </c>
      <c r="G204" s="17"/>
    </row>
    <row r="205" spans="1:48" x14ac:dyDescent="0.2">
      <c r="A205" s="2"/>
      <c r="B205" s="2"/>
      <c r="C205" s="2"/>
      <c r="D205" s="36" t="s">
        <v>10</v>
      </c>
      <c r="E205" s="37" t="s">
        <v>200</v>
      </c>
      <c r="F205" s="39">
        <f>B4+(191*B6)</f>
        <v>192</v>
      </c>
      <c r="G205" s="17"/>
    </row>
    <row r="206" spans="1:48" x14ac:dyDescent="0.2">
      <c r="A206" s="2"/>
      <c r="B206" s="2"/>
      <c r="C206" s="2"/>
      <c r="D206" s="36" t="s">
        <v>189</v>
      </c>
      <c r="E206" s="37" t="s">
        <v>200</v>
      </c>
      <c r="F206" s="39">
        <f>B4+(192*B6)</f>
        <v>193</v>
      </c>
      <c r="G206" s="17"/>
    </row>
    <row r="207" spans="1:48" x14ac:dyDescent="0.2">
      <c r="A207" s="2"/>
      <c r="B207" s="2"/>
      <c r="C207" s="2"/>
      <c r="D207" s="36" t="s">
        <v>61</v>
      </c>
      <c r="E207" s="37" t="s">
        <v>200</v>
      </c>
      <c r="F207" s="38">
        <f>B4+(193*B6)</f>
        <v>194</v>
      </c>
      <c r="G207" s="17"/>
    </row>
    <row r="208" spans="1:48" x14ac:dyDescent="0.2">
      <c r="A208" s="2"/>
      <c r="B208" s="2"/>
      <c r="C208" s="2"/>
      <c r="D208" s="36" t="s">
        <v>236</v>
      </c>
      <c r="E208" s="37" t="s">
        <v>200</v>
      </c>
      <c r="F208" s="38">
        <f>B4+(194*B6)</f>
        <v>195</v>
      </c>
      <c r="G208" s="17"/>
    </row>
    <row r="209" spans="1:7" x14ac:dyDescent="0.2">
      <c r="A209" s="2"/>
      <c r="B209" s="2"/>
      <c r="C209" s="2"/>
      <c r="D209" s="36" t="s">
        <v>125</v>
      </c>
      <c r="E209" s="37" t="s">
        <v>200</v>
      </c>
      <c r="F209" s="39">
        <f>B4+(195*B6)</f>
        <v>196</v>
      </c>
      <c r="G209" s="17"/>
    </row>
    <row r="210" spans="1:7" x14ac:dyDescent="0.2">
      <c r="A210" s="2"/>
      <c r="B210" s="2"/>
      <c r="C210" s="2"/>
      <c r="D210" s="52" t="s">
        <v>297</v>
      </c>
      <c r="E210" s="37" t="s">
        <v>200</v>
      </c>
      <c r="F210" s="39">
        <f>B4+(196*B6)</f>
        <v>197</v>
      </c>
      <c r="G210" s="17"/>
    </row>
    <row r="211" spans="1:7" x14ac:dyDescent="0.2">
      <c r="A211" s="2"/>
      <c r="B211" s="2"/>
      <c r="C211" s="2"/>
      <c r="D211" s="36" t="s">
        <v>173</v>
      </c>
      <c r="E211" s="37" t="s">
        <v>200</v>
      </c>
      <c r="F211" s="38">
        <f>B4+(197*B6)</f>
        <v>198</v>
      </c>
      <c r="G211" s="17"/>
    </row>
    <row r="212" spans="1:7" x14ac:dyDescent="0.2">
      <c r="A212" s="2"/>
      <c r="B212" s="2"/>
      <c r="C212" s="2"/>
      <c r="D212" s="36" t="s">
        <v>43</v>
      </c>
      <c r="E212" s="37" t="s">
        <v>200</v>
      </c>
      <c r="F212" s="38">
        <f>B4+(198*B6)</f>
        <v>199</v>
      </c>
      <c r="G212" s="17"/>
    </row>
    <row r="213" spans="1:7" x14ac:dyDescent="0.2">
      <c r="A213" s="2"/>
      <c r="B213" s="2"/>
      <c r="C213" s="2"/>
      <c r="D213" s="36" t="s">
        <v>221</v>
      </c>
      <c r="E213" s="37" t="s">
        <v>200</v>
      </c>
      <c r="F213" s="38">
        <f>B4+(199*B6)</f>
        <v>200</v>
      </c>
      <c r="G213" s="17"/>
    </row>
    <row r="214" spans="1:7" x14ac:dyDescent="0.2">
      <c r="A214" s="2"/>
      <c r="B214" s="2"/>
      <c r="C214" s="2"/>
      <c r="D214" s="36" t="s">
        <v>110</v>
      </c>
      <c r="E214" s="37" t="s">
        <v>200</v>
      </c>
      <c r="F214" s="38">
        <f>B4+(200*B6)</f>
        <v>201</v>
      </c>
      <c r="G214" s="17"/>
    </row>
    <row r="215" spans="1:7" x14ac:dyDescent="0.2">
      <c r="A215" s="2"/>
      <c r="B215" s="2"/>
      <c r="C215" s="2"/>
      <c r="D215" s="36" t="s">
        <v>283</v>
      </c>
      <c r="E215" s="37" t="s">
        <v>200</v>
      </c>
      <c r="F215" s="39">
        <f>B4+(201*B6)</f>
        <v>202</v>
      </c>
      <c r="G215" s="17"/>
    </row>
    <row r="216" spans="1:7" x14ac:dyDescent="0.2">
      <c r="A216" s="2"/>
      <c r="B216" s="2"/>
      <c r="C216" s="2"/>
      <c r="D216" s="36" t="s">
        <v>157</v>
      </c>
      <c r="E216" s="37" t="s">
        <v>200</v>
      </c>
      <c r="F216" s="39">
        <f>B4+(202*B6)</f>
        <v>203</v>
      </c>
      <c r="G216" s="17"/>
    </row>
    <row r="217" spans="1:7" x14ac:dyDescent="0.2">
      <c r="A217" s="2"/>
      <c r="B217" s="2"/>
      <c r="C217" s="2"/>
      <c r="D217" s="36" t="s">
        <v>28</v>
      </c>
      <c r="E217" s="37" t="s">
        <v>200</v>
      </c>
      <c r="F217" s="38">
        <f>B4+(203*B6)</f>
        <v>204</v>
      </c>
      <c r="G217" s="17"/>
    </row>
    <row r="218" spans="1:7" x14ac:dyDescent="0.2">
      <c r="A218" s="2"/>
      <c r="B218" s="2"/>
      <c r="C218" s="2"/>
      <c r="D218" s="36" t="s">
        <v>205</v>
      </c>
      <c r="E218" s="37" t="s">
        <v>200</v>
      </c>
      <c r="F218" s="38">
        <f>B4+(204*B6)</f>
        <v>205</v>
      </c>
      <c r="G218" s="17"/>
    </row>
    <row r="219" spans="1:7" x14ac:dyDescent="0.2">
      <c r="A219" s="2"/>
      <c r="B219" s="2"/>
      <c r="C219" s="2"/>
      <c r="D219" s="36" t="s">
        <v>76</v>
      </c>
      <c r="E219" s="37" t="s">
        <v>200</v>
      </c>
      <c r="F219" s="39">
        <f>B4+(205*B6)</f>
        <v>206</v>
      </c>
      <c r="G219" s="17"/>
    </row>
    <row r="220" spans="1:7" x14ac:dyDescent="0.2">
      <c r="A220" s="2"/>
      <c r="B220" s="2"/>
      <c r="C220" s="2"/>
      <c r="D220" s="36" t="s">
        <v>268</v>
      </c>
      <c r="E220" s="37" t="s">
        <v>200</v>
      </c>
      <c r="F220" s="39">
        <f>B4+(206*B6)</f>
        <v>207</v>
      </c>
      <c r="G220" s="17"/>
    </row>
    <row r="221" spans="1:7" x14ac:dyDescent="0.2">
      <c r="A221" s="2"/>
      <c r="B221" s="2"/>
      <c r="C221" s="2"/>
      <c r="D221" s="36" t="s">
        <v>338</v>
      </c>
      <c r="E221" s="37" t="s">
        <v>200</v>
      </c>
      <c r="F221" s="38">
        <f>B4+(207*B6)</f>
        <v>208</v>
      </c>
      <c r="G221" s="17"/>
    </row>
    <row r="222" spans="1:7" x14ac:dyDescent="0.2">
      <c r="A222" s="2"/>
      <c r="B222" s="2"/>
      <c r="C222" s="2"/>
      <c r="D222" s="36" t="s">
        <v>310</v>
      </c>
      <c r="E222" s="37" t="s">
        <v>200</v>
      </c>
      <c r="F222" s="38">
        <f>B4+(208*B6)</f>
        <v>209</v>
      </c>
      <c r="G222" s="17"/>
    </row>
    <row r="223" spans="1:7" x14ac:dyDescent="0.2">
      <c r="A223" s="2"/>
      <c r="B223" s="2"/>
      <c r="C223" s="2"/>
      <c r="D223" s="36" t="s">
        <v>77</v>
      </c>
      <c r="E223" s="37" t="s">
        <v>200</v>
      </c>
      <c r="F223" s="39">
        <f>B4+(209*B6)</f>
        <v>210</v>
      </c>
      <c r="G223" s="17"/>
    </row>
    <row r="224" spans="1:7" x14ac:dyDescent="0.2">
      <c r="A224" s="2"/>
      <c r="B224" s="2"/>
      <c r="C224" s="2"/>
      <c r="D224" s="36" t="s">
        <v>269</v>
      </c>
      <c r="E224" s="37" t="s">
        <v>200</v>
      </c>
      <c r="F224" s="39">
        <f>B4+(210*B6)</f>
        <v>211</v>
      </c>
      <c r="G224" s="17"/>
    </row>
    <row r="225" spans="1:7" x14ac:dyDescent="0.2">
      <c r="A225" s="2"/>
      <c r="B225" s="2"/>
      <c r="C225" s="2"/>
      <c r="D225" s="36" t="s">
        <v>142</v>
      </c>
      <c r="E225" s="37" t="s">
        <v>200</v>
      </c>
      <c r="F225" s="38">
        <f>B4+(211*B6)</f>
        <v>212</v>
      </c>
      <c r="G225" s="17"/>
    </row>
    <row r="226" spans="1:7" x14ac:dyDescent="0.2">
      <c r="A226" s="2"/>
      <c r="B226" s="2"/>
      <c r="C226" s="2"/>
      <c r="D226" s="36" t="s">
        <v>11</v>
      </c>
      <c r="E226" s="37" t="s">
        <v>200</v>
      </c>
      <c r="F226" s="38">
        <f>B4+(212*B6)</f>
        <v>213</v>
      </c>
      <c r="G226" s="17"/>
    </row>
    <row r="227" spans="1:7" x14ac:dyDescent="0.2">
      <c r="A227" s="2"/>
      <c r="B227" s="2"/>
      <c r="C227" s="2"/>
      <c r="D227" s="36" t="s">
        <v>190</v>
      </c>
      <c r="E227" s="37" t="s">
        <v>200</v>
      </c>
      <c r="F227" s="38">
        <f>B4+(213*B6)</f>
        <v>214</v>
      </c>
      <c r="G227" s="17"/>
    </row>
    <row r="228" spans="1:7" x14ac:dyDescent="0.2">
      <c r="A228" s="2"/>
      <c r="B228" s="2"/>
      <c r="C228" s="2"/>
      <c r="D228" s="36" t="s">
        <v>62</v>
      </c>
      <c r="E228" s="37" t="s">
        <v>200</v>
      </c>
      <c r="F228" s="38">
        <f>B4+(214*B6)</f>
        <v>215</v>
      </c>
      <c r="G228" s="17"/>
    </row>
    <row r="229" spans="1:7" x14ac:dyDescent="0.2">
      <c r="A229" s="2"/>
      <c r="B229" s="2"/>
      <c r="C229" s="2"/>
      <c r="D229" s="36" t="s">
        <v>237</v>
      </c>
      <c r="E229" s="37" t="s">
        <v>200</v>
      </c>
      <c r="F229" s="39">
        <f>B4+(215*B6)</f>
        <v>216</v>
      </c>
      <c r="G229" s="17"/>
    </row>
    <row r="230" spans="1:7" x14ac:dyDescent="0.2">
      <c r="A230" s="2"/>
      <c r="B230" s="2"/>
      <c r="C230" s="2"/>
      <c r="D230" s="36" t="s">
        <v>126</v>
      </c>
      <c r="E230" s="37" t="s">
        <v>200</v>
      </c>
      <c r="F230" s="39">
        <f>B4+(216*B6)</f>
        <v>217</v>
      </c>
      <c r="G230" s="17"/>
    </row>
    <row r="231" spans="1:7" x14ac:dyDescent="0.2">
      <c r="A231" s="2"/>
      <c r="B231" s="2"/>
      <c r="C231" s="2"/>
      <c r="D231" s="36" t="s">
        <v>298</v>
      </c>
      <c r="E231" s="37" t="s">
        <v>200</v>
      </c>
      <c r="F231" s="38">
        <f>B4+(217*B6)</f>
        <v>218</v>
      </c>
      <c r="G231" s="17"/>
    </row>
    <row r="232" spans="1:7" x14ac:dyDescent="0.2">
      <c r="A232" s="2"/>
      <c r="B232" s="2"/>
      <c r="C232" s="2"/>
      <c r="D232" s="36" t="s">
        <v>174</v>
      </c>
      <c r="E232" s="37" t="s">
        <v>200</v>
      </c>
      <c r="F232" s="38">
        <f>B4+(218*B6)</f>
        <v>219</v>
      </c>
      <c r="G232" s="17"/>
    </row>
    <row r="233" spans="1:7" x14ac:dyDescent="0.2">
      <c r="A233" s="2"/>
      <c r="B233" s="2"/>
      <c r="C233" s="2"/>
      <c r="D233" s="36" t="s">
        <v>44</v>
      </c>
      <c r="E233" s="37" t="s">
        <v>200</v>
      </c>
      <c r="F233" s="39">
        <f>B4+(219*B6)</f>
        <v>220</v>
      </c>
      <c r="G233" s="17"/>
    </row>
    <row r="234" spans="1:7" x14ac:dyDescent="0.2">
      <c r="A234" s="2"/>
      <c r="B234" s="2"/>
      <c r="C234" s="2"/>
      <c r="D234" s="36" t="s">
        <v>222</v>
      </c>
      <c r="E234" s="37" t="s">
        <v>200</v>
      </c>
      <c r="F234" s="39">
        <f>B4+(220*B6)</f>
        <v>221</v>
      </c>
      <c r="G234" s="17"/>
    </row>
    <row r="235" spans="1:7" x14ac:dyDescent="0.2">
      <c r="A235" s="2"/>
      <c r="B235" s="2"/>
      <c r="C235" s="2"/>
      <c r="D235" s="52" t="s">
        <v>94</v>
      </c>
      <c r="E235" s="37" t="s">
        <v>200</v>
      </c>
      <c r="F235" s="38">
        <f>B4+(221*B6)</f>
        <v>222</v>
      </c>
      <c r="G235" s="17"/>
    </row>
    <row r="236" spans="1:7" x14ac:dyDescent="0.2">
      <c r="A236" s="2"/>
      <c r="B236" s="2"/>
      <c r="C236" s="2"/>
      <c r="D236" s="36" t="s">
        <v>284</v>
      </c>
      <c r="E236" s="37" t="s">
        <v>200</v>
      </c>
      <c r="F236" s="38">
        <f>B4+(222*B6)</f>
        <v>223</v>
      </c>
      <c r="G236" s="17"/>
    </row>
    <row r="237" spans="1:7" x14ac:dyDescent="0.2">
      <c r="A237" s="2"/>
      <c r="B237" s="2"/>
      <c r="C237" s="2"/>
      <c r="D237" s="36" t="s">
        <v>158</v>
      </c>
      <c r="E237" s="37" t="s">
        <v>200</v>
      </c>
      <c r="F237" s="38">
        <f>B4+(223*B6)</f>
        <v>224</v>
      </c>
      <c r="G237" s="17"/>
    </row>
    <row r="238" spans="1:7" x14ac:dyDescent="0.2">
      <c r="A238" s="2"/>
      <c r="B238" s="2"/>
      <c r="C238" s="2"/>
      <c r="D238" s="36" t="s">
        <v>29</v>
      </c>
      <c r="E238" s="37" t="s">
        <v>200</v>
      </c>
      <c r="F238" s="38">
        <f>B4+(224*B6)</f>
        <v>225</v>
      </c>
      <c r="G238" s="17"/>
    </row>
    <row r="239" spans="1:7" x14ac:dyDescent="0.2">
      <c r="A239" s="2"/>
      <c r="B239" s="2"/>
      <c r="C239" s="2"/>
      <c r="D239" s="36" t="s">
        <v>206</v>
      </c>
      <c r="E239" s="37" t="s">
        <v>200</v>
      </c>
      <c r="F239" s="39">
        <f>B4+(225*B6)</f>
        <v>226</v>
      </c>
      <c r="G239" s="17"/>
    </row>
    <row r="240" spans="1:7" x14ac:dyDescent="0.2">
      <c r="A240" s="2"/>
      <c r="B240" s="2"/>
      <c r="C240" s="2"/>
      <c r="D240" s="36" t="s">
        <v>371</v>
      </c>
      <c r="E240" s="37" t="s">
        <v>200</v>
      </c>
      <c r="F240" s="39">
        <f>B4+(226*B6)</f>
        <v>227</v>
      </c>
      <c r="G240" s="17"/>
    </row>
    <row r="241" spans="1:7" x14ac:dyDescent="0.2">
      <c r="A241" s="2"/>
      <c r="B241" s="2"/>
      <c r="C241" s="2"/>
      <c r="D241" s="36" t="s">
        <v>359</v>
      </c>
      <c r="E241" s="37" t="s">
        <v>200</v>
      </c>
      <c r="F241" s="38">
        <f>B4+(227*B6)</f>
        <v>228</v>
      </c>
      <c r="G241" s="17"/>
    </row>
    <row r="242" spans="1:7" x14ac:dyDescent="0.2">
      <c r="A242" s="2"/>
      <c r="B242" s="2"/>
      <c r="C242" s="2"/>
      <c r="D242" s="36" t="s">
        <v>30</v>
      </c>
      <c r="E242" s="37" t="s">
        <v>200</v>
      </c>
      <c r="F242" s="38">
        <f>B4+(228*B6)</f>
        <v>229</v>
      </c>
      <c r="G242" s="17"/>
    </row>
    <row r="243" spans="1:7" x14ac:dyDescent="0.2">
      <c r="A243" s="2"/>
      <c r="B243" s="2"/>
      <c r="C243" s="2"/>
      <c r="D243" s="36" t="s">
        <v>207</v>
      </c>
      <c r="E243" s="37" t="s">
        <v>200</v>
      </c>
      <c r="F243" s="39">
        <f>B4+(229*B6)</f>
        <v>230</v>
      </c>
      <c r="G243" s="17"/>
    </row>
    <row r="244" spans="1:7" x14ac:dyDescent="0.2">
      <c r="A244" s="2"/>
      <c r="B244" s="2"/>
      <c r="C244" s="2"/>
      <c r="D244" s="36" t="s">
        <v>78</v>
      </c>
      <c r="E244" s="37" t="s">
        <v>200</v>
      </c>
      <c r="F244" s="39">
        <f>B4+(230*B6)</f>
        <v>231</v>
      </c>
      <c r="G244" s="17"/>
    </row>
    <row r="245" spans="1:7" x14ac:dyDescent="0.2">
      <c r="A245" s="2"/>
      <c r="B245" s="2"/>
      <c r="C245" s="2"/>
      <c r="D245" s="36" t="s">
        <v>253</v>
      </c>
      <c r="E245" s="37" t="s">
        <v>200</v>
      </c>
      <c r="F245" s="38">
        <f>B4+(231*B6)</f>
        <v>232</v>
      </c>
      <c r="G245" s="17"/>
    </row>
    <row r="246" spans="1:7" x14ac:dyDescent="0.2">
      <c r="A246" s="2"/>
      <c r="B246" s="2"/>
      <c r="C246" s="2"/>
      <c r="D246" s="36" t="s">
        <v>143</v>
      </c>
      <c r="E246" s="37" t="s">
        <v>200</v>
      </c>
      <c r="F246" s="38">
        <f>B4+(232*B6)</f>
        <v>233</v>
      </c>
      <c r="G246" s="17"/>
    </row>
    <row r="247" spans="1:7" x14ac:dyDescent="0.2">
      <c r="A247" s="2"/>
      <c r="B247" s="2"/>
      <c r="C247" s="2"/>
      <c r="D247" s="36" t="s">
        <v>12</v>
      </c>
      <c r="E247" s="37" t="s">
        <v>200</v>
      </c>
      <c r="F247" s="39">
        <f>B4+(233*B6)</f>
        <v>234</v>
      </c>
      <c r="G247" s="17"/>
    </row>
    <row r="248" spans="1:7" x14ac:dyDescent="0.2">
      <c r="A248" s="2"/>
      <c r="B248" s="2"/>
      <c r="C248" s="2"/>
      <c r="D248" s="36" t="s">
        <v>191</v>
      </c>
      <c r="E248" s="37" t="s">
        <v>200</v>
      </c>
      <c r="F248" s="39">
        <f>B4+(234*B6)</f>
        <v>235</v>
      </c>
      <c r="G248" s="17"/>
    </row>
    <row r="249" spans="1:7" x14ac:dyDescent="0.2">
      <c r="A249" s="2"/>
      <c r="B249" s="2"/>
      <c r="C249" s="2"/>
      <c r="D249" s="36" t="s">
        <v>63</v>
      </c>
      <c r="E249" s="37" t="s">
        <v>200</v>
      </c>
      <c r="F249" s="38">
        <f>B4+(235*B6)</f>
        <v>236</v>
      </c>
      <c r="G249" s="17"/>
    </row>
    <row r="250" spans="1:7" x14ac:dyDescent="0.2">
      <c r="A250" s="2"/>
      <c r="B250" s="2"/>
      <c r="C250" s="2"/>
      <c r="D250" s="36" t="s">
        <v>238</v>
      </c>
      <c r="E250" s="53" t="s">
        <v>200</v>
      </c>
      <c r="F250" s="54">
        <f>B4+(236*B6)</f>
        <v>237</v>
      </c>
      <c r="G250" s="17"/>
    </row>
    <row r="251" spans="1:7" x14ac:dyDescent="0.2">
      <c r="A251" s="2"/>
      <c r="B251" s="2"/>
      <c r="C251" s="2"/>
      <c r="D251" s="36" t="s">
        <v>127</v>
      </c>
      <c r="E251" s="37" t="s">
        <v>200</v>
      </c>
      <c r="F251" s="38">
        <f>B4+(237*B6)</f>
        <v>238</v>
      </c>
      <c r="G251" s="17"/>
    </row>
    <row r="252" spans="1:7" x14ac:dyDescent="0.2">
      <c r="A252" s="2"/>
      <c r="B252" s="2"/>
      <c r="C252" s="2"/>
      <c r="D252" s="36" t="s">
        <v>299</v>
      </c>
      <c r="E252" s="37" t="s">
        <v>200</v>
      </c>
      <c r="F252" s="38">
        <f>B4+(238*B6)</f>
        <v>239</v>
      </c>
      <c r="G252" s="17"/>
    </row>
    <row r="253" spans="1:7" x14ac:dyDescent="0.2">
      <c r="A253" s="2"/>
      <c r="B253" s="2"/>
      <c r="C253" s="2"/>
      <c r="D253" s="36" t="s">
        <v>175</v>
      </c>
      <c r="E253" s="37" t="s">
        <v>200</v>
      </c>
      <c r="F253" s="38">
        <f>B4+(239*B6)</f>
        <v>240</v>
      </c>
      <c r="G253" s="17"/>
    </row>
    <row r="254" spans="1:7" x14ac:dyDescent="0.2">
      <c r="A254" s="2"/>
      <c r="B254" s="2"/>
      <c r="C254" s="2"/>
      <c r="D254" s="52" t="s">
        <v>45</v>
      </c>
      <c r="E254" s="37" t="s">
        <v>200</v>
      </c>
      <c r="F254" s="38">
        <f>B4+(240*B6)</f>
        <v>241</v>
      </c>
      <c r="G254" s="17"/>
    </row>
    <row r="255" spans="1:7" x14ac:dyDescent="0.2">
      <c r="A255" s="2"/>
      <c r="B255" s="2"/>
      <c r="C255" s="2"/>
      <c r="D255" s="36" t="s">
        <v>223</v>
      </c>
      <c r="E255" s="37" t="s">
        <v>200</v>
      </c>
      <c r="F255" s="39">
        <f>B4+(241*B6)</f>
        <v>242</v>
      </c>
      <c r="G255" s="17"/>
    </row>
    <row r="256" spans="1:7" x14ac:dyDescent="0.2">
      <c r="A256" s="2"/>
      <c r="B256" s="2"/>
      <c r="C256" s="2"/>
      <c r="D256" s="36" t="s">
        <v>95</v>
      </c>
      <c r="E256" s="37" t="s">
        <v>200</v>
      </c>
      <c r="F256" s="39">
        <f>B4+(242*B6)</f>
        <v>243</v>
      </c>
      <c r="G256" s="17"/>
    </row>
    <row r="257" spans="1:7" x14ac:dyDescent="0.2">
      <c r="A257" s="2"/>
      <c r="B257" s="2"/>
      <c r="C257" s="2"/>
      <c r="D257" s="36" t="s">
        <v>285</v>
      </c>
      <c r="E257" s="37" t="s">
        <v>200</v>
      </c>
      <c r="F257" s="38">
        <f>B4+(243*B6)</f>
        <v>244</v>
      </c>
      <c r="G257" s="17"/>
    </row>
    <row r="258" spans="1:7" x14ac:dyDescent="0.2">
      <c r="A258" s="2"/>
      <c r="B258" s="2"/>
      <c r="C258" s="2"/>
      <c r="D258" s="36" t="s">
        <v>159</v>
      </c>
      <c r="E258" s="37" t="s">
        <v>200</v>
      </c>
      <c r="F258" s="38">
        <f>B4+(244*B6)</f>
        <v>245</v>
      </c>
      <c r="G258" s="17"/>
    </row>
    <row r="259" spans="1:7" x14ac:dyDescent="0.2">
      <c r="A259" s="2"/>
      <c r="B259" s="2"/>
      <c r="C259" s="2"/>
      <c r="D259" s="36" t="s">
        <v>319</v>
      </c>
      <c r="E259" s="37" t="s">
        <v>200</v>
      </c>
      <c r="F259" s="39">
        <f>B4+(245*B6)</f>
        <v>246</v>
      </c>
      <c r="G259" s="17"/>
    </row>
    <row r="260" spans="1:7" x14ac:dyDescent="0.2">
      <c r="A260" s="2"/>
      <c r="B260" s="2"/>
      <c r="C260" s="2"/>
      <c r="D260" s="36" t="s">
        <v>378</v>
      </c>
      <c r="E260" s="37" t="s">
        <v>200</v>
      </c>
      <c r="F260" s="39">
        <f>B4+(246*B6)</f>
        <v>247</v>
      </c>
      <c r="G260" s="17"/>
    </row>
    <row r="261" spans="1:7" x14ac:dyDescent="0.2">
      <c r="A261" s="2"/>
      <c r="B261" s="2"/>
      <c r="C261" s="2"/>
      <c r="D261" s="36" t="s">
        <v>286</v>
      </c>
      <c r="E261" s="37" t="s">
        <v>200</v>
      </c>
      <c r="F261" s="38">
        <f>B4+(247*B6)</f>
        <v>248</v>
      </c>
      <c r="G261" s="17"/>
    </row>
    <row r="262" spans="1:7" x14ac:dyDescent="0.2">
      <c r="A262" s="2"/>
      <c r="B262" s="2"/>
      <c r="C262" s="2"/>
      <c r="D262" s="36" t="s">
        <v>160</v>
      </c>
      <c r="E262" s="37" t="s">
        <v>200</v>
      </c>
      <c r="F262" s="38">
        <f>B4+(248*B6)</f>
        <v>249</v>
      </c>
      <c r="G262" s="17"/>
    </row>
    <row r="263" spans="1:7" x14ac:dyDescent="0.2">
      <c r="A263" s="2"/>
      <c r="B263" s="2"/>
      <c r="C263" s="2"/>
      <c r="D263" s="36" t="s">
        <v>31</v>
      </c>
      <c r="E263" s="37" t="s">
        <v>200</v>
      </c>
      <c r="F263" s="39">
        <f>B4+(249*B6)</f>
        <v>250</v>
      </c>
      <c r="G263" s="17"/>
    </row>
    <row r="264" spans="1:7" x14ac:dyDescent="0.2">
      <c r="A264" s="2"/>
      <c r="B264" s="2"/>
      <c r="C264" s="2"/>
      <c r="D264" s="36" t="s">
        <v>208</v>
      </c>
      <c r="E264" s="37" t="s">
        <v>200</v>
      </c>
      <c r="F264" s="39">
        <f>B4+(250*B6)</f>
        <v>251</v>
      </c>
      <c r="G264" s="17"/>
    </row>
    <row r="265" spans="1:7" x14ac:dyDescent="0.2">
      <c r="A265" s="2"/>
      <c r="B265" s="2"/>
      <c r="C265" s="2"/>
      <c r="D265" s="36" t="s">
        <v>79</v>
      </c>
      <c r="E265" s="37" t="s">
        <v>200</v>
      </c>
      <c r="F265" s="38">
        <f>B4+(251*B6)</f>
        <v>252</v>
      </c>
      <c r="G265" s="17"/>
    </row>
    <row r="266" spans="1:7" x14ac:dyDescent="0.2">
      <c r="A266" s="2"/>
      <c r="B266" s="2"/>
      <c r="C266" s="2"/>
      <c r="D266" s="36" t="s">
        <v>254</v>
      </c>
      <c r="E266" s="37" t="s">
        <v>200</v>
      </c>
      <c r="F266" s="38">
        <f>B4+(252*B6)</f>
        <v>253</v>
      </c>
      <c r="G266" s="17"/>
    </row>
    <row r="267" spans="1:7" x14ac:dyDescent="0.2">
      <c r="A267" s="2"/>
      <c r="B267" s="2"/>
      <c r="C267" s="2"/>
      <c r="D267" s="36" t="s">
        <v>144</v>
      </c>
      <c r="E267" s="37" t="s">
        <v>200</v>
      </c>
      <c r="F267" s="38">
        <f>B4+(253*B6)</f>
        <v>254</v>
      </c>
      <c r="G267" s="17"/>
    </row>
    <row r="268" spans="1:7" x14ac:dyDescent="0.2">
      <c r="A268" s="2"/>
      <c r="B268" s="2"/>
      <c r="C268" s="2"/>
      <c r="D268" s="36" t="s">
        <v>13</v>
      </c>
      <c r="E268" s="37" t="s">
        <v>200</v>
      </c>
      <c r="F268" s="38">
        <f>B4+(254*B6)</f>
        <v>255</v>
      </c>
      <c r="G268" s="17"/>
    </row>
    <row r="269" spans="1:7" x14ac:dyDescent="0.2">
      <c r="A269" s="2"/>
      <c r="B269" s="2"/>
      <c r="C269" s="2"/>
      <c r="D269" s="36" t="s">
        <v>192</v>
      </c>
      <c r="E269" s="37" t="s">
        <v>200</v>
      </c>
      <c r="F269" s="39">
        <f>B4+(255*B6)</f>
        <v>256</v>
      </c>
      <c r="G269" s="17"/>
    </row>
    <row r="270" spans="1:7" x14ac:dyDescent="0.2">
      <c r="A270" s="2"/>
      <c r="B270" s="2"/>
      <c r="C270" s="2"/>
      <c r="D270" s="36" t="s">
        <v>64</v>
      </c>
      <c r="E270" s="37" t="s">
        <v>200</v>
      </c>
      <c r="F270" s="39">
        <f>B4+(256*B6)</f>
        <v>257</v>
      </c>
      <c r="G270" s="17"/>
    </row>
    <row r="271" spans="1:7" x14ac:dyDescent="0.2">
      <c r="A271" s="2"/>
      <c r="B271" s="2"/>
      <c r="C271" s="2"/>
      <c r="D271" s="36" t="s">
        <v>239</v>
      </c>
      <c r="E271" s="37" t="s">
        <v>200</v>
      </c>
      <c r="F271" s="38">
        <f>B4+(257*B6)</f>
        <v>258</v>
      </c>
      <c r="G271" s="17"/>
    </row>
    <row r="272" spans="1:7" x14ac:dyDescent="0.2">
      <c r="A272" s="2"/>
      <c r="B272" s="2"/>
      <c r="C272" s="2"/>
      <c r="D272" s="36" t="s">
        <v>111</v>
      </c>
      <c r="E272" s="37" t="s">
        <v>200</v>
      </c>
      <c r="F272" s="38">
        <f>B4+(258*B6)</f>
        <v>259</v>
      </c>
      <c r="G272" s="17"/>
    </row>
    <row r="273" spans="1:7" x14ac:dyDescent="0.2">
      <c r="A273" s="2"/>
      <c r="B273" s="2"/>
      <c r="C273" s="2"/>
      <c r="D273" s="36" t="s">
        <v>300</v>
      </c>
      <c r="E273" s="37" t="s">
        <v>200</v>
      </c>
      <c r="F273" s="39">
        <f>B4+(259*B6)</f>
        <v>260</v>
      </c>
      <c r="G273" s="17"/>
    </row>
    <row r="274" spans="1:7" x14ac:dyDescent="0.2">
      <c r="A274" s="2"/>
      <c r="B274" s="2"/>
      <c r="C274" s="2"/>
      <c r="D274" s="36" t="s">
        <v>176</v>
      </c>
      <c r="E274" s="37" t="s">
        <v>200</v>
      </c>
      <c r="F274" s="39">
        <f>B4+(260*B6)</f>
        <v>261</v>
      </c>
      <c r="G274" s="17"/>
    </row>
    <row r="275" spans="1:7" x14ac:dyDescent="0.2">
      <c r="A275" s="2"/>
      <c r="B275" s="2"/>
      <c r="C275" s="2"/>
      <c r="D275" s="36" t="s">
        <v>46</v>
      </c>
      <c r="E275" s="37" t="s">
        <v>200</v>
      </c>
      <c r="F275" s="38">
        <f>B4+(261*B6)</f>
        <v>262</v>
      </c>
      <c r="G275" s="17"/>
    </row>
    <row r="276" spans="1:7" x14ac:dyDescent="0.2">
      <c r="A276" s="2"/>
      <c r="B276" s="2"/>
      <c r="C276" s="2"/>
      <c r="D276" s="36" t="s">
        <v>224</v>
      </c>
      <c r="E276" s="37" t="s">
        <v>200</v>
      </c>
      <c r="F276" s="38">
        <f>B4+(262*B6)</f>
        <v>263</v>
      </c>
      <c r="G276" s="17"/>
    </row>
    <row r="277" spans="1:7" x14ac:dyDescent="0.2">
      <c r="A277" s="2"/>
      <c r="B277" s="2"/>
      <c r="C277" s="2"/>
      <c r="D277" s="36" t="s">
        <v>96</v>
      </c>
      <c r="E277" s="37" t="s">
        <v>200</v>
      </c>
      <c r="F277" s="39">
        <f>B4+(263*B6)</f>
        <v>264</v>
      </c>
      <c r="G277" s="17"/>
    </row>
    <row r="278" spans="1:7" x14ac:dyDescent="0.2">
      <c r="A278" s="2"/>
      <c r="B278" s="2"/>
      <c r="C278" s="2"/>
      <c r="D278" s="36" t="s">
        <v>360</v>
      </c>
      <c r="E278" s="37" t="s">
        <v>200</v>
      </c>
      <c r="F278" s="39">
        <f>B4+(264*B6)</f>
        <v>265</v>
      </c>
      <c r="G278" s="17"/>
    </row>
    <row r="279" spans="1:7" x14ac:dyDescent="0.2">
      <c r="A279" s="2"/>
      <c r="B279" s="2"/>
      <c r="C279" s="2"/>
      <c r="D279" s="36" t="s">
        <v>336</v>
      </c>
      <c r="E279" s="37" t="s">
        <v>200</v>
      </c>
      <c r="F279" s="38">
        <f>B4+(265*B6)</f>
        <v>266</v>
      </c>
      <c r="G279" s="17"/>
    </row>
    <row r="280" spans="1:7" x14ac:dyDescent="0.2">
      <c r="A280" s="2"/>
      <c r="B280" s="2"/>
      <c r="C280" s="2"/>
      <c r="D280" s="36" t="s">
        <v>225</v>
      </c>
      <c r="E280" s="37" t="s">
        <v>200</v>
      </c>
      <c r="F280" s="38">
        <f>B4+(266*B6)</f>
        <v>267</v>
      </c>
      <c r="G280" s="17"/>
    </row>
    <row r="281" spans="1:7" x14ac:dyDescent="0.2">
      <c r="A281" s="2"/>
      <c r="B281" s="2"/>
      <c r="C281" s="2"/>
      <c r="D281" s="36" t="s">
        <v>97</v>
      </c>
      <c r="E281" s="37" t="s">
        <v>200</v>
      </c>
      <c r="F281" s="38">
        <f>B4+(267*B6)</f>
        <v>268</v>
      </c>
      <c r="G281" s="17"/>
    </row>
    <row r="282" spans="1:7" x14ac:dyDescent="0.2">
      <c r="A282" s="2"/>
      <c r="B282" s="2"/>
      <c r="C282" s="2"/>
      <c r="D282" s="36" t="s">
        <v>270</v>
      </c>
      <c r="E282" s="37" t="s">
        <v>200</v>
      </c>
      <c r="F282" s="38">
        <f>B4+(268*B6)</f>
        <v>269</v>
      </c>
      <c r="G282" s="17"/>
    </row>
    <row r="283" spans="1:7" x14ac:dyDescent="0.2">
      <c r="A283" s="2"/>
      <c r="B283" s="2"/>
      <c r="C283" s="2"/>
      <c r="D283" s="36" t="s">
        <v>161</v>
      </c>
      <c r="E283" s="37" t="s">
        <v>200</v>
      </c>
      <c r="F283" s="39">
        <f>B4+(269*B6)</f>
        <v>270</v>
      </c>
      <c r="G283" s="17"/>
    </row>
    <row r="284" spans="1:7" x14ac:dyDescent="0.2">
      <c r="A284" s="2"/>
      <c r="B284" s="2"/>
      <c r="C284" s="2"/>
      <c r="D284" s="36" t="s">
        <v>32</v>
      </c>
      <c r="E284" s="37" t="s">
        <v>200</v>
      </c>
      <c r="F284" s="39">
        <f>B4+(270*B6)</f>
        <v>271</v>
      </c>
      <c r="G284" s="17"/>
    </row>
    <row r="285" spans="1:7" x14ac:dyDescent="0.2">
      <c r="A285" s="2"/>
      <c r="B285" s="2"/>
      <c r="C285" s="2"/>
      <c r="D285" s="36" t="s">
        <v>209</v>
      </c>
      <c r="E285" s="37" t="s">
        <v>200</v>
      </c>
      <c r="F285" s="38">
        <f>B4+(271*B6)</f>
        <v>272</v>
      </c>
      <c r="G285" s="17"/>
    </row>
    <row r="286" spans="1:7" x14ac:dyDescent="0.2">
      <c r="A286" s="2"/>
      <c r="B286" s="2"/>
      <c r="C286" s="2"/>
      <c r="D286" s="36" t="s">
        <v>80</v>
      </c>
      <c r="E286" s="37" t="s">
        <v>200</v>
      </c>
      <c r="F286" s="38">
        <f>B4+(272*B6)</f>
        <v>273</v>
      </c>
      <c r="G286" s="17"/>
    </row>
    <row r="287" spans="1:7" x14ac:dyDescent="0.2">
      <c r="A287" s="2"/>
      <c r="B287" s="2"/>
      <c r="C287" s="2"/>
      <c r="D287" s="36" t="s">
        <v>255</v>
      </c>
      <c r="E287" s="37" t="s">
        <v>200</v>
      </c>
      <c r="F287" s="39">
        <f>B4+(273*B6)</f>
        <v>274</v>
      </c>
      <c r="G287" s="17"/>
    </row>
    <row r="288" spans="1:7" x14ac:dyDescent="0.2">
      <c r="A288" s="2"/>
      <c r="B288" s="2"/>
      <c r="C288" s="2"/>
      <c r="D288" s="36" t="s">
        <v>145</v>
      </c>
      <c r="E288" s="37" t="s">
        <v>200</v>
      </c>
      <c r="F288" s="39">
        <f>B4+(274*B6)</f>
        <v>275</v>
      </c>
      <c r="G288" s="2"/>
    </row>
    <row r="289" spans="1:7" x14ac:dyDescent="0.2">
      <c r="A289" s="2"/>
      <c r="B289" s="2"/>
      <c r="C289" s="2"/>
      <c r="D289" s="36" t="s">
        <v>14</v>
      </c>
      <c r="E289" s="37" t="s">
        <v>200</v>
      </c>
      <c r="F289" s="38">
        <f>B4+(275*B6)</f>
        <v>276</v>
      </c>
      <c r="G289" s="2"/>
    </row>
    <row r="290" spans="1:7" x14ac:dyDescent="0.2">
      <c r="A290" s="2"/>
      <c r="B290" s="2"/>
      <c r="C290" s="2"/>
      <c r="D290" s="36" t="s">
        <v>193</v>
      </c>
      <c r="E290" s="37" t="s">
        <v>200</v>
      </c>
      <c r="F290" s="38">
        <f>B4+(276*B6)</f>
        <v>277</v>
      </c>
      <c r="G290" s="2"/>
    </row>
    <row r="291" spans="1:7" x14ac:dyDescent="0.2">
      <c r="A291" s="2"/>
      <c r="B291" s="2"/>
      <c r="C291" s="2"/>
      <c r="D291" s="36" t="s">
        <v>65</v>
      </c>
      <c r="E291" s="37" t="s">
        <v>200</v>
      </c>
      <c r="F291" s="39">
        <f>B4+(277*B6)</f>
        <v>278</v>
      </c>
      <c r="G291" s="2"/>
    </row>
    <row r="292" spans="1:7" x14ac:dyDescent="0.2">
      <c r="A292" s="2"/>
      <c r="B292" s="2"/>
      <c r="C292" s="2"/>
      <c r="D292" s="36" t="s">
        <v>240</v>
      </c>
      <c r="E292" s="37" t="s">
        <v>200</v>
      </c>
      <c r="F292" s="39">
        <f>B4+(278*B6)</f>
        <v>279</v>
      </c>
      <c r="G292" s="2"/>
    </row>
    <row r="293" spans="1:7" x14ac:dyDescent="0.2">
      <c r="A293" s="2"/>
      <c r="B293" s="2"/>
      <c r="C293" s="2"/>
      <c r="D293" s="36" t="s">
        <v>112</v>
      </c>
      <c r="E293" s="37" t="s">
        <v>200</v>
      </c>
      <c r="F293" s="38">
        <f>B4+(279*B6)</f>
        <v>280</v>
      </c>
      <c r="G293" s="2"/>
    </row>
    <row r="294" spans="1:7" x14ac:dyDescent="0.2">
      <c r="A294" s="2"/>
      <c r="B294" s="2"/>
      <c r="C294" s="2"/>
      <c r="D294" s="36" t="s">
        <v>301</v>
      </c>
      <c r="E294" s="37" t="s">
        <v>200</v>
      </c>
      <c r="F294" s="38">
        <f>B4+(280*B6)</f>
        <v>281</v>
      </c>
      <c r="G294" s="2"/>
    </row>
    <row r="295" spans="1:7" x14ac:dyDescent="0.2">
      <c r="A295" s="2"/>
      <c r="B295" s="2"/>
      <c r="C295" s="2"/>
      <c r="D295" s="36" t="s">
        <v>177</v>
      </c>
      <c r="E295" s="37" t="s">
        <v>200</v>
      </c>
      <c r="F295" s="38">
        <f>B4+(281*B6)</f>
        <v>282</v>
      </c>
      <c r="G295" s="2"/>
    </row>
    <row r="296" spans="1:7" x14ac:dyDescent="0.2">
      <c r="A296" s="2"/>
      <c r="B296" s="2"/>
      <c r="C296" s="2"/>
      <c r="D296" s="36" t="s">
        <v>47</v>
      </c>
      <c r="E296" s="37" t="s">
        <v>200</v>
      </c>
      <c r="F296" s="38">
        <f>B4+(282*B6)</f>
        <v>283</v>
      </c>
      <c r="G296" s="2"/>
    </row>
    <row r="297" spans="1:7" x14ac:dyDescent="0.2">
      <c r="A297" s="2"/>
      <c r="B297" s="2"/>
      <c r="C297" s="2"/>
      <c r="D297" s="36" t="s">
        <v>374</v>
      </c>
      <c r="E297" s="37" t="s">
        <v>200</v>
      </c>
      <c r="F297" s="39">
        <f>B4+(283*B6)</f>
        <v>284</v>
      </c>
      <c r="G297" s="2"/>
    </row>
    <row r="298" spans="1:7" x14ac:dyDescent="0.2">
      <c r="A298" s="2"/>
      <c r="B298" s="2"/>
      <c r="C298" s="2"/>
      <c r="D298" s="36" t="s">
        <v>361</v>
      </c>
      <c r="E298" s="37" t="s">
        <v>200</v>
      </c>
      <c r="F298" s="39">
        <f>B4+(284*B6)</f>
        <v>285</v>
      </c>
      <c r="G298" s="2"/>
    </row>
    <row r="299" spans="1:7" x14ac:dyDescent="0.2">
      <c r="A299" s="2"/>
      <c r="B299" s="2"/>
      <c r="C299" s="2"/>
      <c r="D299" s="36" t="s">
        <v>178</v>
      </c>
      <c r="E299" s="37" t="s">
        <v>200</v>
      </c>
      <c r="F299" s="38">
        <f>B4+(285*B6)</f>
        <v>286</v>
      </c>
      <c r="G299" s="2"/>
    </row>
    <row r="300" spans="1:7" x14ac:dyDescent="0.2">
      <c r="A300" s="2"/>
      <c r="B300" s="2"/>
      <c r="C300" s="2"/>
      <c r="D300" s="36" t="s">
        <v>48</v>
      </c>
      <c r="E300" s="37" t="s">
        <v>200</v>
      </c>
      <c r="F300" s="38">
        <f>B4+(286*B6)</f>
        <v>287</v>
      </c>
      <c r="G300" s="2"/>
    </row>
    <row r="301" spans="1:7" x14ac:dyDescent="0.2">
      <c r="A301" s="2"/>
      <c r="B301" s="2"/>
      <c r="C301" s="2"/>
      <c r="D301" s="36" t="s">
        <v>226</v>
      </c>
      <c r="E301" s="37" t="s">
        <v>200</v>
      </c>
      <c r="F301" s="39">
        <f>B4+(287*B6)</f>
        <v>288</v>
      </c>
      <c r="G301" s="2"/>
    </row>
    <row r="302" spans="1:7" x14ac:dyDescent="0.2">
      <c r="A302" s="2"/>
      <c r="B302" s="2"/>
      <c r="C302" s="2"/>
      <c r="D302" s="36" t="s">
        <v>226</v>
      </c>
      <c r="E302" s="53" t="s">
        <v>200</v>
      </c>
      <c r="F302" s="146">
        <f>B4+(288*B6)</f>
        <v>289</v>
      </c>
      <c r="G302" s="2"/>
    </row>
    <row r="303" spans="1:7" x14ac:dyDescent="0.2">
      <c r="A303" s="2"/>
      <c r="B303" s="2"/>
      <c r="C303" s="2"/>
      <c r="D303" s="36" t="s">
        <v>271</v>
      </c>
      <c r="E303" s="37" t="s">
        <v>200</v>
      </c>
      <c r="F303" s="38">
        <f>B4+(289*B6)</f>
        <v>290</v>
      </c>
      <c r="G303" s="2"/>
    </row>
    <row r="304" spans="1:7" x14ac:dyDescent="0.2">
      <c r="A304" s="2"/>
      <c r="B304" s="2"/>
      <c r="C304" s="2"/>
      <c r="D304" s="36" t="s">
        <v>162</v>
      </c>
      <c r="E304" s="37" t="s">
        <v>200</v>
      </c>
      <c r="F304" s="38">
        <f>B4+(290*B6)</f>
        <v>291</v>
      </c>
      <c r="G304" s="2"/>
    </row>
    <row r="305" spans="1:7" x14ac:dyDescent="0.2">
      <c r="A305" s="2"/>
      <c r="B305" s="2"/>
      <c r="C305" s="2"/>
      <c r="D305" s="36" t="s">
        <v>33</v>
      </c>
      <c r="E305" s="37" t="s">
        <v>200</v>
      </c>
      <c r="F305" s="38">
        <f>B4+(291*B6)</f>
        <v>292</v>
      </c>
      <c r="G305" s="2"/>
    </row>
    <row r="306" spans="1:7" x14ac:dyDescent="0.2">
      <c r="A306" s="2"/>
      <c r="B306" s="2"/>
      <c r="C306" s="2"/>
      <c r="D306" s="36" t="s">
        <v>210</v>
      </c>
      <c r="E306" s="37" t="s">
        <v>200</v>
      </c>
      <c r="F306" s="39">
        <f>B4+(292*B6)</f>
        <v>293</v>
      </c>
      <c r="G306" s="2"/>
    </row>
    <row r="307" spans="1:7" x14ac:dyDescent="0.2">
      <c r="A307" s="2"/>
      <c r="B307" s="2"/>
      <c r="C307" s="2"/>
      <c r="D307" s="36" t="s">
        <v>81</v>
      </c>
      <c r="E307" s="37" t="s">
        <v>200</v>
      </c>
      <c r="F307" s="39">
        <f>B4+(293*B6)</f>
        <v>294</v>
      </c>
      <c r="G307" s="2"/>
    </row>
    <row r="308" spans="1:7" x14ac:dyDescent="0.2">
      <c r="A308" s="2"/>
      <c r="B308" s="2"/>
      <c r="C308" s="2"/>
      <c r="D308" s="36" t="s">
        <v>256</v>
      </c>
      <c r="E308" s="37" t="s">
        <v>200</v>
      </c>
      <c r="F308" s="38">
        <f>B4+(294*B6)</f>
        <v>295</v>
      </c>
      <c r="G308" s="2"/>
    </row>
    <row r="309" spans="1:7" x14ac:dyDescent="0.2">
      <c r="A309" s="2"/>
      <c r="B309" s="2"/>
      <c r="C309" s="2"/>
      <c r="D309" s="36" t="s">
        <v>129</v>
      </c>
      <c r="E309" s="37" t="s">
        <v>200</v>
      </c>
      <c r="F309" s="38">
        <f>B4+(295*B6)</f>
        <v>296</v>
      </c>
      <c r="G309" s="2"/>
    </row>
    <row r="310" spans="1:7" x14ac:dyDescent="0.2">
      <c r="A310" s="2"/>
      <c r="B310" s="2"/>
      <c r="C310" s="2"/>
      <c r="D310" s="36" t="s">
        <v>15</v>
      </c>
      <c r="E310" s="37" t="s">
        <v>200</v>
      </c>
      <c r="F310" s="39">
        <f>B4+(296*B6)</f>
        <v>297</v>
      </c>
      <c r="G310" s="2"/>
    </row>
    <row r="311" spans="1:7" x14ac:dyDescent="0.2">
      <c r="A311" s="2"/>
      <c r="B311" s="2"/>
      <c r="C311" s="2"/>
      <c r="D311" s="36" t="s">
        <v>194</v>
      </c>
      <c r="E311" s="37" t="s">
        <v>200</v>
      </c>
      <c r="F311" s="39">
        <f>B4+(297*B6)</f>
        <v>298</v>
      </c>
      <c r="G311" s="2"/>
    </row>
    <row r="312" spans="1:7" x14ac:dyDescent="0.2">
      <c r="A312" s="2"/>
      <c r="B312" s="2"/>
      <c r="C312" s="2"/>
      <c r="D312" s="36" t="s">
        <v>66</v>
      </c>
      <c r="E312" s="37" t="s">
        <v>200</v>
      </c>
      <c r="F312" s="38">
        <f>B4+(298*B6)</f>
        <v>299</v>
      </c>
      <c r="G312" s="2"/>
    </row>
    <row r="313" spans="1:7" x14ac:dyDescent="0.2">
      <c r="A313" s="2"/>
      <c r="B313" s="2"/>
      <c r="C313" s="2"/>
      <c r="D313" s="36" t="s">
        <v>241</v>
      </c>
      <c r="E313" s="37" t="s">
        <v>200</v>
      </c>
      <c r="F313" s="38">
        <f>B4+(299*B6)</f>
        <v>300</v>
      </c>
      <c r="G313" s="2"/>
    </row>
    <row r="314" spans="1:7" x14ac:dyDescent="0.2">
      <c r="A314" s="2"/>
      <c r="B314" s="2"/>
      <c r="C314" s="2"/>
      <c r="D314" s="36" t="s">
        <v>113</v>
      </c>
      <c r="E314" s="37" t="s">
        <v>200</v>
      </c>
      <c r="F314" s="39">
        <f>B4+(300*B6)</f>
        <v>301</v>
      </c>
      <c r="G314" s="2"/>
    </row>
    <row r="315" spans="1:7" x14ac:dyDescent="0.2">
      <c r="A315" s="2"/>
      <c r="B315" s="2"/>
      <c r="C315" s="2"/>
      <c r="D315" s="36" t="s">
        <v>302</v>
      </c>
      <c r="E315" s="37" t="s">
        <v>200</v>
      </c>
      <c r="F315" s="39">
        <f>B4+(301*B6)</f>
        <v>302</v>
      </c>
      <c r="G315" s="2"/>
    </row>
    <row r="316" spans="1:7" x14ac:dyDescent="0.2">
      <c r="A316" s="2"/>
      <c r="B316" s="2"/>
      <c r="C316" s="2"/>
      <c r="D316" s="36" t="s">
        <v>348</v>
      </c>
      <c r="E316" s="37" t="s">
        <v>200</v>
      </c>
      <c r="F316" s="38">
        <f>B4+(302*B6)</f>
        <v>303</v>
      </c>
      <c r="G316" s="2"/>
    </row>
    <row r="317" spans="1:7" x14ac:dyDescent="0.2">
      <c r="A317" s="2"/>
      <c r="B317" s="2"/>
      <c r="C317" s="2"/>
      <c r="D317" s="36" t="s">
        <v>326</v>
      </c>
      <c r="E317" s="37" t="s">
        <v>200</v>
      </c>
      <c r="F317" s="38">
        <f>B4+(303*B6)</f>
        <v>304</v>
      </c>
      <c r="G317" s="2"/>
    </row>
    <row r="318" spans="1:7" x14ac:dyDescent="0.2">
      <c r="A318" s="2"/>
      <c r="B318" s="2"/>
      <c r="C318" s="2"/>
      <c r="D318" s="36" t="s">
        <v>114</v>
      </c>
      <c r="E318" s="37" t="s">
        <v>200</v>
      </c>
      <c r="F318" s="38">
        <f>B4+(304*B6)</f>
        <v>305</v>
      </c>
      <c r="G318" s="2"/>
    </row>
    <row r="319" spans="1:7" x14ac:dyDescent="0.2">
      <c r="A319" s="2"/>
      <c r="B319" s="2"/>
      <c r="C319" s="2"/>
      <c r="D319" s="36" t="s">
        <v>287</v>
      </c>
      <c r="E319" s="37" t="s">
        <v>200</v>
      </c>
      <c r="F319" s="38">
        <f>B4+(305*B6)</f>
        <v>306</v>
      </c>
      <c r="G319" s="2"/>
    </row>
    <row r="320" spans="1:7" x14ac:dyDescent="0.2">
      <c r="A320" s="2"/>
      <c r="B320" s="2"/>
      <c r="C320" s="2"/>
      <c r="D320" s="36" t="s">
        <v>179</v>
      </c>
      <c r="E320" s="37" t="s">
        <v>200</v>
      </c>
      <c r="F320" s="38">
        <f>B4+(306*B6)</f>
        <v>307</v>
      </c>
      <c r="G320" s="2"/>
    </row>
    <row r="321" spans="1:7" x14ac:dyDescent="0.2">
      <c r="A321" s="2"/>
      <c r="B321" s="2"/>
      <c r="C321" s="2"/>
      <c r="D321" s="36" t="s">
        <v>49</v>
      </c>
      <c r="E321" s="37" t="s">
        <v>200</v>
      </c>
      <c r="F321" s="38">
        <f>B4+(307*B6)</f>
        <v>308</v>
      </c>
      <c r="G321" s="2"/>
    </row>
    <row r="322" spans="1:7" x14ac:dyDescent="0.2">
      <c r="A322" s="2"/>
      <c r="B322" s="2"/>
      <c r="C322" s="2"/>
      <c r="D322" s="36" t="s">
        <v>227</v>
      </c>
      <c r="E322" s="37" t="s">
        <v>200</v>
      </c>
      <c r="F322" s="38">
        <f>B4+(308*B6)</f>
        <v>309</v>
      </c>
      <c r="G322" s="2"/>
    </row>
    <row r="323" spans="1:7" x14ac:dyDescent="0.2">
      <c r="A323" s="2"/>
      <c r="B323" s="2"/>
      <c r="C323" s="2"/>
      <c r="D323" s="36" t="s">
        <v>99</v>
      </c>
      <c r="E323" s="37" t="s">
        <v>200</v>
      </c>
      <c r="F323" s="38">
        <f>B4+(309*B6)</f>
        <v>310</v>
      </c>
      <c r="G323" s="2"/>
    </row>
    <row r="324" spans="1:7" x14ac:dyDescent="0.2">
      <c r="A324" s="2"/>
      <c r="B324" s="2"/>
      <c r="C324" s="2"/>
      <c r="D324" s="36" t="s">
        <v>272</v>
      </c>
      <c r="E324" s="37" t="s">
        <v>200</v>
      </c>
      <c r="F324" s="38">
        <f>B4+(310*B6)</f>
        <v>311</v>
      </c>
      <c r="G324" s="2"/>
    </row>
    <row r="325" spans="1:7" x14ac:dyDescent="0.2">
      <c r="A325" s="2"/>
      <c r="B325" s="2"/>
      <c r="C325" s="2"/>
      <c r="D325" s="36" t="s">
        <v>163</v>
      </c>
      <c r="E325" s="37" t="s">
        <v>200</v>
      </c>
      <c r="F325" s="38">
        <f>B4+(311*B6)</f>
        <v>312</v>
      </c>
      <c r="G325" s="2"/>
    </row>
    <row r="326" spans="1:7" x14ac:dyDescent="0.2">
      <c r="A326" s="2"/>
      <c r="B326" s="2"/>
      <c r="C326" s="2"/>
      <c r="D326" s="36" t="s">
        <v>34</v>
      </c>
      <c r="E326" s="37" t="s">
        <v>200</v>
      </c>
      <c r="F326" s="38">
        <f>B4+(312*B6)</f>
        <v>313</v>
      </c>
      <c r="G326" s="2"/>
    </row>
    <row r="327" spans="1:7" x14ac:dyDescent="0.2">
      <c r="A327" s="2"/>
      <c r="B327" s="2"/>
      <c r="C327" s="2"/>
      <c r="D327" s="36" t="s">
        <v>211</v>
      </c>
      <c r="E327" s="37" t="s">
        <v>200</v>
      </c>
      <c r="F327" s="38">
        <f>B4+(313*B6)</f>
        <v>314</v>
      </c>
      <c r="G327" s="2"/>
    </row>
    <row r="328" spans="1:7" x14ac:dyDescent="0.2">
      <c r="A328" s="2"/>
      <c r="B328" s="2"/>
      <c r="C328" s="2"/>
      <c r="D328" s="36" t="s">
        <v>82</v>
      </c>
      <c r="E328" s="37" t="s">
        <v>200</v>
      </c>
      <c r="F328" s="38">
        <f>B4+(314*B6)</f>
        <v>315</v>
      </c>
      <c r="G328" s="2"/>
    </row>
    <row r="329" spans="1:7" x14ac:dyDescent="0.2">
      <c r="A329" s="2"/>
      <c r="B329" s="2"/>
      <c r="C329" s="2"/>
      <c r="D329" s="36" t="s">
        <v>257</v>
      </c>
      <c r="E329" s="37" t="s">
        <v>200</v>
      </c>
      <c r="F329" s="38">
        <f>B4+(315*B6)</f>
        <v>316</v>
      </c>
      <c r="G329" s="2"/>
    </row>
    <row r="330" spans="1:7" x14ac:dyDescent="0.2">
      <c r="A330" s="2"/>
      <c r="B330" s="2"/>
      <c r="C330" s="2"/>
      <c r="D330" s="36" t="s">
        <v>130</v>
      </c>
      <c r="E330" s="37" t="s">
        <v>200</v>
      </c>
      <c r="F330" s="38">
        <f>B4+(316*B6)</f>
        <v>317</v>
      </c>
      <c r="G330" s="2"/>
    </row>
    <row r="331" spans="1:7" x14ac:dyDescent="0.2">
      <c r="A331" s="2"/>
      <c r="B331" s="2"/>
      <c r="C331" s="2"/>
      <c r="D331" s="36" t="s">
        <v>16</v>
      </c>
      <c r="E331" s="37" t="s">
        <v>200</v>
      </c>
      <c r="F331" s="38">
        <f>B4+(317*B6)</f>
        <v>318</v>
      </c>
      <c r="G331" s="2"/>
    </row>
    <row r="332" spans="1:7" x14ac:dyDescent="0.2">
      <c r="A332" s="2"/>
      <c r="B332" s="2"/>
      <c r="C332" s="2"/>
      <c r="D332" s="36" t="s">
        <v>195</v>
      </c>
      <c r="E332" s="37" t="s">
        <v>200</v>
      </c>
      <c r="F332" s="38">
        <f>B4+(318*B6)</f>
        <v>319</v>
      </c>
      <c r="G332" s="2"/>
    </row>
    <row r="333" spans="1:7" x14ac:dyDescent="0.2">
      <c r="A333" s="2"/>
      <c r="B333" s="2"/>
      <c r="C333" s="2"/>
      <c r="D333" s="36" t="s">
        <v>67</v>
      </c>
      <c r="E333" s="37" t="s">
        <v>200</v>
      </c>
      <c r="F333" s="38">
        <f>B4+(319*B6)</f>
        <v>320</v>
      </c>
      <c r="G333" s="2"/>
    </row>
    <row r="334" spans="1:7" x14ac:dyDescent="0.2">
      <c r="A334" s="2"/>
      <c r="B334" s="2"/>
      <c r="C334" s="2"/>
      <c r="D334" s="36" t="s">
        <v>242</v>
      </c>
      <c r="E334" s="37" t="s">
        <v>200</v>
      </c>
      <c r="F334" s="38">
        <f>B4+(320*B6)</f>
        <v>321</v>
      </c>
      <c r="G334" s="2"/>
    </row>
    <row r="335" spans="1:7" x14ac:dyDescent="0.2">
      <c r="A335" s="2"/>
      <c r="B335" s="2"/>
      <c r="C335" s="2"/>
      <c r="D335" s="36" t="s">
        <v>341</v>
      </c>
      <c r="E335" s="37" t="s">
        <v>200</v>
      </c>
      <c r="F335" s="38">
        <f>B4+(321*B6)</f>
        <v>322</v>
      </c>
      <c r="G335" s="2"/>
    </row>
    <row r="336" spans="1:7" x14ac:dyDescent="0.2">
      <c r="A336" s="2"/>
      <c r="B336" s="2"/>
      <c r="C336" s="2"/>
      <c r="D336" s="36" t="s">
        <v>365</v>
      </c>
      <c r="E336" s="37" t="s">
        <v>200</v>
      </c>
      <c r="F336" s="38">
        <f>B4+(322*B6)</f>
        <v>323</v>
      </c>
      <c r="G336" s="2"/>
    </row>
    <row r="337" spans="1:7" x14ac:dyDescent="0.2">
      <c r="A337" s="2"/>
      <c r="B337" s="2"/>
      <c r="C337" s="2"/>
      <c r="D337" s="36" t="s">
        <v>376</v>
      </c>
      <c r="E337" s="37" t="s">
        <v>200</v>
      </c>
      <c r="F337" s="38">
        <f>B4+(323*B6)</f>
        <v>324</v>
      </c>
      <c r="G337" s="2"/>
    </row>
    <row r="338" spans="1:7" x14ac:dyDescent="0.2">
      <c r="A338" s="2"/>
      <c r="B338" s="2"/>
      <c r="C338" s="2"/>
      <c r="D338" s="36" t="s">
        <v>366</v>
      </c>
      <c r="E338" s="37" t="s">
        <v>200</v>
      </c>
      <c r="F338" s="38">
        <f>B4+(324*B6)</f>
        <v>325</v>
      </c>
      <c r="G338" s="2"/>
    </row>
    <row r="339" spans="1:7" x14ac:dyDescent="0.2">
      <c r="A339" s="2"/>
      <c r="B339" s="2"/>
      <c r="C339" s="2"/>
      <c r="D339" s="36" t="s">
        <v>349</v>
      </c>
      <c r="E339" s="37" t="s">
        <v>200</v>
      </c>
      <c r="F339" s="38">
        <f>B4+(325*B6)</f>
        <v>326</v>
      </c>
      <c r="G339" s="2"/>
    </row>
    <row r="340" spans="1:7" x14ac:dyDescent="0.2">
      <c r="A340" s="2"/>
      <c r="B340" s="2"/>
      <c r="C340" s="2"/>
      <c r="D340" s="36" t="s">
        <v>327</v>
      </c>
      <c r="E340" s="37" t="s">
        <v>200</v>
      </c>
      <c r="F340" s="38">
        <f>B4+(326*B6)</f>
        <v>327</v>
      </c>
      <c r="G340" s="2"/>
    </row>
    <row r="341" spans="1:7" x14ac:dyDescent="0.2">
      <c r="A341" s="2"/>
      <c r="B341" s="2"/>
      <c r="C341" s="2"/>
      <c r="D341" s="36" t="s">
        <v>380</v>
      </c>
      <c r="E341" s="37" t="s">
        <v>200</v>
      </c>
      <c r="F341" s="38">
        <f>B4+(327*B6)</f>
        <v>328</v>
      </c>
      <c r="G341" s="2"/>
    </row>
    <row r="342" spans="1:7" x14ac:dyDescent="0.2">
      <c r="A342" s="2"/>
      <c r="B342" s="2"/>
      <c r="C342" s="2"/>
      <c r="D342" s="36" t="s">
        <v>373</v>
      </c>
      <c r="E342" s="37" t="s">
        <v>200</v>
      </c>
      <c r="F342" s="38">
        <f>B4+(328*B6)</f>
        <v>329</v>
      </c>
      <c r="G342" s="2"/>
    </row>
    <row r="343" spans="1:7" x14ac:dyDescent="0.2">
      <c r="A343" s="2"/>
      <c r="B343" s="2"/>
      <c r="C343" s="2"/>
      <c r="D343" s="36" t="s">
        <v>357</v>
      </c>
      <c r="E343" s="37" t="s">
        <v>200</v>
      </c>
      <c r="F343" s="39">
        <f>B4+(329*B6)</f>
        <v>330</v>
      </c>
      <c r="G343" s="2"/>
    </row>
    <row r="344" spans="1:7" x14ac:dyDescent="0.2">
      <c r="A344" s="2"/>
      <c r="B344" s="2"/>
      <c r="C344" s="2"/>
      <c r="D344" s="36" t="s">
        <v>332</v>
      </c>
      <c r="E344" s="37" t="s">
        <v>200</v>
      </c>
      <c r="F344" s="38">
        <f>B4+(330*B6)</f>
        <v>331</v>
      </c>
      <c r="G344" s="2"/>
    </row>
    <row r="345" spans="1:7" x14ac:dyDescent="0.2">
      <c r="A345" s="2"/>
      <c r="B345" s="2"/>
      <c r="C345" s="2"/>
      <c r="D345" s="36" t="s">
        <v>305</v>
      </c>
      <c r="E345" s="37" t="s">
        <v>200</v>
      </c>
      <c r="F345" s="38">
        <f>B4+(331*B6)</f>
        <v>332</v>
      </c>
      <c r="G345" s="2"/>
    </row>
    <row r="346" spans="1:7" x14ac:dyDescent="0.2">
      <c r="A346" s="2"/>
      <c r="B346" s="2"/>
      <c r="C346" s="2"/>
      <c r="D346" s="36" t="s">
        <v>370</v>
      </c>
      <c r="E346" s="37" t="s">
        <v>200</v>
      </c>
      <c r="F346" s="38">
        <f>B4+(332*B6)</f>
        <v>333</v>
      </c>
      <c r="G346" s="2"/>
    </row>
    <row r="347" spans="1:7" x14ac:dyDescent="0.2">
      <c r="A347" s="2"/>
      <c r="B347" s="2"/>
      <c r="C347" s="2"/>
      <c r="D347" s="36" t="s">
        <v>351</v>
      </c>
      <c r="E347" s="37" t="s">
        <v>200</v>
      </c>
      <c r="F347" s="38">
        <f>B4+(333*B6)</f>
        <v>334</v>
      </c>
      <c r="G347" s="2"/>
    </row>
    <row r="348" spans="1:7" x14ac:dyDescent="0.2">
      <c r="A348" s="2"/>
      <c r="B348" s="2"/>
      <c r="C348" s="2"/>
      <c r="D348" s="36" t="s">
        <v>322</v>
      </c>
      <c r="E348" s="37" t="s">
        <v>200</v>
      </c>
      <c r="F348" s="39">
        <f>B4+(334*B6)</f>
        <v>335</v>
      </c>
      <c r="G348" s="2"/>
    </row>
    <row r="349" spans="1:7" x14ac:dyDescent="0.2">
      <c r="A349" s="2"/>
      <c r="B349" s="2"/>
      <c r="C349" s="2"/>
      <c r="D349" s="36" t="s">
        <v>339</v>
      </c>
      <c r="E349" s="37" t="s">
        <v>200</v>
      </c>
      <c r="F349" s="39">
        <f>B4+(335*B6)</f>
        <v>336</v>
      </c>
      <c r="G349" s="2"/>
    </row>
    <row r="350" spans="1:7" x14ac:dyDescent="0.2">
      <c r="A350" s="2"/>
      <c r="B350" s="2"/>
      <c r="C350" s="2"/>
      <c r="D350" s="36" t="s">
        <v>311</v>
      </c>
      <c r="E350" s="37" t="s">
        <v>200</v>
      </c>
      <c r="F350" s="38">
        <f>B4+(336*B6)</f>
        <v>337</v>
      </c>
      <c r="G350" s="2"/>
    </row>
    <row r="351" spans="1:7" x14ac:dyDescent="0.2">
      <c r="A351" s="2"/>
      <c r="B351" s="2"/>
      <c r="C351" s="2"/>
      <c r="D351" s="36" t="s">
        <v>345</v>
      </c>
      <c r="E351" s="37" t="s">
        <v>200</v>
      </c>
      <c r="F351" s="38">
        <f>B4+(337*B6)</f>
        <v>338</v>
      </c>
      <c r="G351" s="2"/>
    </row>
    <row r="352" spans="1:7" x14ac:dyDescent="0.2">
      <c r="A352" s="2"/>
      <c r="B352" s="2"/>
      <c r="C352" s="2"/>
      <c r="D352" s="36" t="s">
        <v>316</v>
      </c>
      <c r="E352" s="37" t="s">
        <v>200</v>
      </c>
      <c r="F352" s="39">
        <f>B4+(338*B6)</f>
        <v>339</v>
      </c>
      <c r="G352" s="2"/>
    </row>
    <row r="353" spans="1:7" x14ac:dyDescent="0.2">
      <c r="A353" s="2"/>
      <c r="B353" s="2"/>
      <c r="C353" s="2"/>
      <c r="D353" s="36" t="s">
        <v>353</v>
      </c>
      <c r="E353" s="37" t="s">
        <v>200</v>
      </c>
      <c r="F353" s="39">
        <f>B4+(339*B6)</f>
        <v>340</v>
      </c>
      <c r="G353" s="2"/>
    </row>
    <row r="354" spans="1:7" x14ac:dyDescent="0.2">
      <c r="A354" s="2"/>
      <c r="B354" s="2"/>
      <c r="C354" s="2"/>
      <c r="D354" s="36" t="s">
        <v>334</v>
      </c>
      <c r="E354" s="37" t="s">
        <v>200</v>
      </c>
      <c r="F354" s="38">
        <f>B4+(340*B6)</f>
        <v>341</v>
      </c>
      <c r="G354" s="2"/>
    </row>
    <row r="355" spans="1:7" x14ac:dyDescent="0.2">
      <c r="A355" s="2"/>
      <c r="B355" s="2"/>
      <c r="C355" s="2"/>
      <c r="D355" s="36" t="s">
        <v>342</v>
      </c>
      <c r="E355" s="37" t="s">
        <v>200</v>
      </c>
      <c r="F355" s="38">
        <f>B4+(341*B6)</f>
        <v>342</v>
      </c>
      <c r="G355" s="2"/>
    </row>
    <row r="356" spans="1:7" x14ac:dyDescent="0.2">
      <c r="A356" s="2"/>
      <c r="B356" s="2"/>
      <c r="C356" s="2"/>
      <c r="D356" s="36" t="s">
        <v>335</v>
      </c>
      <c r="E356" s="37" t="s">
        <v>200</v>
      </c>
      <c r="F356" s="39">
        <f>B4+(342*B6)</f>
        <v>343</v>
      </c>
      <c r="G356" s="2"/>
    </row>
    <row r="357" spans="1:7" x14ac:dyDescent="0.2">
      <c r="A357" s="2"/>
      <c r="B357" s="2"/>
      <c r="C357" s="2"/>
      <c r="D357" s="36" t="s">
        <v>381</v>
      </c>
      <c r="E357" s="37" t="s">
        <v>200</v>
      </c>
      <c r="F357" s="39">
        <f>B4+(343*B6)</f>
        <v>344</v>
      </c>
      <c r="G357" s="2"/>
    </row>
    <row r="358" spans="1:7" x14ac:dyDescent="0.2">
      <c r="A358" s="2"/>
      <c r="B358" s="2"/>
      <c r="C358" s="2"/>
      <c r="D358" s="36" t="s">
        <v>375</v>
      </c>
      <c r="E358" s="37" t="s">
        <v>200</v>
      </c>
      <c r="F358" s="38">
        <f>B4+(344*B6)</f>
        <v>345</v>
      </c>
      <c r="G358" s="2"/>
    </row>
    <row r="359" spans="1:7" x14ac:dyDescent="0.2">
      <c r="A359" s="2"/>
      <c r="B359" s="2"/>
      <c r="C359" s="2"/>
      <c r="D359" s="36" t="s">
        <v>362</v>
      </c>
      <c r="E359" s="37" t="s">
        <v>200</v>
      </c>
      <c r="F359" s="38">
        <f>B4+(345*B6)</f>
        <v>346</v>
      </c>
      <c r="G359" s="2"/>
    </row>
    <row r="360" spans="1:7" x14ac:dyDescent="0.2">
      <c r="A360" s="2"/>
      <c r="B360" s="2"/>
      <c r="C360" s="2"/>
      <c r="D360" s="36" t="s">
        <v>337</v>
      </c>
      <c r="E360" s="37" t="s">
        <v>200</v>
      </c>
      <c r="F360" s="38">
        <f>B4+(346*B6)</f>
        <v>347</v>
      </c>
      <c r="G360" s="2"/>
    </row>
    <row r="361" spans="1:7" x14ac:dyDescent="0.2">
      <c r="A361" s="2"/>
      <c r="B361" s="2"/>
      <c r="C361" s="2"/>
      <c r="D361" s="36" t="s">
        <v>328</v>
      </c>
      <c r="E361" s="37" t="s">
        <v>200</v>
      </c>
      <c r="F361" s="38">
        <f>B4+(347*B6)</f>
        <v>348</v>
      </c>
      <c r="G361" s="2"/>
    </row>
    <row r="362" spans="1:7" x14ac:dyDescent="0.2">
      <c r="A362" s="2"/>
      <c r="B362" s="2"/>
      <c r="C362" s="2"/>
      <c r="D362" s="36" t="s">
        <v>372</v>
      </c>
      <c r="E362" s="37" t="s">
        <v>200</v>
      </c>
      <c r="F362" s="39">
        <f>B4+(348*B6)</f>
        <v>349</v>
      </c>
      <c r="G362" s="2"/>
    </row>
    <row r="363" spans="1:7" x14ac:dyDescent="0.2">
      <c r="A363" s="2"/>
      <c r="B363" s="2"/>
      <c r="C363" s="2"/>
      <c r="D363" s="36" t="s">
        <v>355</v>
      </c>
      <c r="E363" s="37" t="s">
        <v>200</v>
      </c>
      <c r="F363" s="39">
        <f>B4+(349*B6)</f>
        <v>350</v>
      </c>
      <c r="G363" s="2"/>
    </row>
    <row r="364" spans="1:7" x14ac:dyDescent="0.2">
      <c r="A364" s="2"/>
      <c r="B364" s="2"/>
      <c r="C364" s="2"/>
      <c r="D364" s="36" t="s">
        <v>330</v>
      </c>
      <c r="E364" s="37" t="s">
        <v>200</v>
      </c>
      <c r="F364" s="38">
        <f>B4+(350*B6)</f>
        <v>351</v>
      </c>
      <c r="G364" s="2"/>
    </row>
    <row r="365" spans="1:7" x14ac:dyDescent="0.2">
      <c r="A365" s="2"/>
      <c r="B365" s="2"/>
      <c r="C365" s="2"/>
      <c r="D365" s="36" t="s">
        <v>343</v>
      </c>
      <c r="E365" s="37" t="s">
        <v>200</v>
      </c>
      <c r="F365" s="38">
        <f>B4+(351*B6)</f>
        <v>352</v>
      </c>
      <c r="G365" s="2"/>
    </row>
    <row r="366" spans="1:7" x14ac:dyDescent="0.2">
      <c r="A366" s="2"/>
      <c r="B366" s="2"/>
      <c r="C366" s="2"/>
      <c r="D366" s="36" t="s">
        <v>320</v>
      </c>
      <c r="E366" s="37" t="s">
        <v>200</v>
      </c>
      <c r="F366" s="39">
        <f>B4+(352*B6)</f>
        <v>353</v>
      </c>
      <c r="G366" s="2"/>
    </row>
    <row r="367" spans="1:7" x14ac:dyDescent="0.2">
      <c r="A367" s="2"/>
      <c r="B367" s="2"/>
      <c r="C367" s="2"/>
      <c r="D367" s="36" t="s">
        <v>352</v>
      </c>
      <c r="E367" s="37" t="s">
        <v>200</v>
      </c>
      <c r="F367" s="39">
        <f>B4+(353*B6)</f>
        <v>354</v>
      </c>
      <c r="G367" s="2"/>
    </row>
    <row r="368" spans="1:7" x14ac:dyDescent="0.2">
      <c r="A368" s="2"/>
      <c r="B368" s="2"/>
      <c r="C368" s="2"/>
      <c r="D368" s="36" t="s">
        <v>324</v>
      </c>
      <c r="E368" s="37" t="s">
        <v>200</v>
      </c>
      <c r="F368" s="38">
        <f>B4+(354*B6)</f>
        <v>355</v>
      </c>
      <c r="G368" s="2"/>
    </row>
    <row r="369" spans="1:7" x14ac:dyDescent="0.2">
      <c r="A369" s="2"/>
      <c r="B369" s="2"/>
      <c r="C369" s="2"/>
      <c r="D369" s="36" t="s">
        <v>358</v>
      </c>
      <c r="E369" s="37" t="s">
        <v>200</v>
      </c>
      <c r="F369" s="38">
        <f>B4+(355*B6)</f>
        <v>356</v>
      </c>
      <c r="G369" s="2"/>
    </row>
    <row r="370" spans="1:7" x14ac:dyDescent="0.2">
      <c r="A370" s="2"/>
      <c r="B370" s="2"/>
      <c r="C370" s="2"/>
      <c r="D370" s="36" t="s">
        <v>340</v>
      </c>
      <c r="E370" s="37" t="s">
        <v>200</v>
      </c>
      <c r="F370" s="39">
        <f>B4+(356*B6)</f>
        <v>357</v>
      </c>
      <c r="G370" s="2"/>
    </row>
    <row r="371" spans="1:7" x14ac:dyDescent="0.2">
      <c r="A371" s="2"/>
      <c r="B371" s="2"/>
      <c r="C371" s="2"/>
      <c r="D371" s="36" t="s">
        <v>312</v>
      </c>
      <c r="E371" s="37" t="s">
        <v>200</v>
      </c>
      <c r="F371" s="38">
        <f>B4+(357*B6)</f>
        <v>358</v>
      </c>
      <c r="G371" s="2"/>
    </row>
    <row r="372" spans="1:7" x14ac:dyDescent="0.2">
      <c r="A372" s="2"/>
      <c r="B372" s="2"/>
      <c r="C372" s="2"/>
      <c r="D372" s="36" t="s">
        <v>314</v>
      </c>
      <c r="E372" s="37" t="s">
        <v>200</v>
      </c>
      <c r="F372" s="38">
        <f>B4+(358*B6)</f>
        <v>359</v>
      </c>
      <c r="G372" s="2"/>
    </row>
    <row r="373" spans="1:7" x14ac:dyDescent="0.2">
      <c r="A373" s="2"/>
      <c r="B373" s="2"/>
      <c r="C373" s="2"/>
      <c r="D373" s="147" t="s">
        <v>368</v>
      </c>
      <c r="E373" s="37" t="s">
        <v>200</v>
      </c>
      <c r="F373" s="38">
        <f>B4+(359*B6)</f>
        <v>360</v>
      </c>
      <c r="G373" s="2"/>
    </row>
    <row r="374" spans="1:7" ht="13.5" thickBot="1" x14ac:dyDescent="0.25">
      <c r="A374" s="2"/>
      <c r="B374" s="2"/>
      <c r="C374" s="2"/>
      <c r="D374" s="148" t="s">
        <v>354</v>
      </c>
      <c r="E374" s="149" t="s">
        <v>200</v>
      </c>
      <c r="F374" s="146">
        <f>B4+(360*B6)</f>
        <v>361</v>
      </c>
      <c r="G374" s="2"/>
    </row>
    <row r="375" spans="1:7" x14ac:dyDescent="0.2">
      <c r="A375" s="17"/>
      <c r="B375" s="17"/>
      <c r="C375" s="17"/>
      <c r="D375" s="114"/>
      <c r="E375" s="9"/>
      <c r="F375" s="9"/>
      <c r="G375" s="17"/>
    </row>
    <row r="376" spans="1:7" x14ac:dyDescent="0.2">
      <c r="A376" s="17"/>
      <c r="B376" s="17"/>
      <c r="C376" s="17"/>
      <c r="D376" s="29"/>
      <c r="E376" s="179" t="s">
        <v>385</v>
      </c>
      <c r="F376" s="17"/>
      <c r="G376" s="17"/>
    </row>
    <row r="380" spans="1:7" x14ac:dyDescent="0.2">
      <c r="D380" s="115"/>
    </row>
    <row r="381" spans="1:7" x14ac:dyDescent="0.2">
      <c r="D381" s="115"/>
    </row>
    <row r="382" spans="1:7" x14ac:dyDescent="0.2">
      <c r="D382" s="115"/>
    </row>
    <row r="383" spans="1:7" x14ac:dyDescent="0.2">
      <c r="D383" s="115"/>
    </row>
    <row r="384" spans="1:7" x14ac:dyDescent="0.2">
      <c r="D384" s="115"/>
    </row>
    <row r="385" spans="4:4" x14ac:dyDescent="0.2">
      <c r="D385" s="115"/>
    </row>
    <row r="386" spans="4:4" x14ac:dyDescent="0.2">
      <c r="D386" s="115"/>
    </row>
    <row r="387" spans="4:4" x14ac:dyDescent="0.2">
      <c r="D387" s="115"/>
    </row>
    <row r="388" spans="4:4" x14ac:dyDescent="0.2">
      <c r="D388" s="115"/>
    </row>
    <row r="389" spans="4:4" x14ac:dyDescent="0.2">
      <c r="D389" s="115"/>
    </row>
    <row r="390" spans="4:4" x14ac:dyDescent="0.2">
      <c r="D390" s="115"/>
    </row>
    <row r="391" spans="4:4" x14ac:dyDescent="0.2">
      <c r="D391" s="115"/>
    </row>
    <row r="392" spans="4:4" x14ac:dyDescent="0.2">
      <c r="D392" s="115"/>
    </row>
  </sheetData>
  <pageMargins left="0.7" right="0.7" top="0.75" bottom="0.75" header="0.3" footer="0.3"/>
  <ignoredErrors>
    <ignoredError sqref="S23 AC12" formula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B709C-4CDC-475D-BC8D-0F3F8D7A9B21}">
  <sheetPr>
    <tabColor rgb="FFFFFF00"/>
  </sheetPr>
  <dimension ref="A1:BB456"/>
  <sheetViews>
    <sheetView workbookViewId="0"/>
  </sheetViews>
  <sheetFormatPr defaultRowHeight="12" x14ac:dyDescent="0.2"/>
  <cols>
    <col min="1" max="1" width="5" style="3" customWidth="1"/>
    <col min="2" max="2" width="6.7109375" style="3" customWidth="1"/>
    <col min="3" max="3" width="4.140625" style="3" customWidth="1"/>
    <col min="4" max="5" width="5" style="3" customWidth="1"/>
    <col min="6" max="6" width="6.7109375" style="3" customWidth="1"/>
    <col min="7" max="7" width="7.42578125" style="3" customWidth="1"/>
    <col min="8" max="9" width="3.7109375" style="3" customWidth="1"/>
    <col min="10" max="30" width="7.85546875" style="3" customWidth="1"/>
    <col min="31" max="31" width="9.85546875" style="3" customWidth="1"/>
    <col min="32" max="32" width="3.7109375" style="3" customWidth="1"/>
    <col min="33" max="53" width="4.5703125" style="3" customWidth="1"/>
    <col min="54" max="54" width="3.85546875" style="3" customWidth="1"/>
    <col min="55" max="55" width="4.140625" style="3" customWidth="1"/>
    <col min="56" max="16384" width="9.140625" style="3"/>
  </cols>
  <sheetData>
    <row r="1" spans="1:54" ht="12.75" thickBot="1" x14ac:dyDescent="0.25">
      <c r="A1" s="126" t="s">
        <v>304</v>
      </c>
      <c r="B1" s="2"/>
      <c r="C1" s="2"/>
      <c r="D1" s="2"/>
      <c r="E1" s="2"/>
      <c r="F1" s="2"/>
      <c r="G1" s="2"/>
    </row>
    <row r="2" spans="1:54" ht="15.75" thickBot="1" x14ac:dyDescent="0.3">
      <c r="A2" s="2"/>
      <c r="B2" s="5" t="s">
        <v>0</v>
      </c>
      <c r="C2" s="5"/>
      <c r="D2" s="6"/>
      <c r="E2" s="6"/>
      <c r="F2" s="7"/>
      <c r="G2" s="2"/>
      <c r="I2" s="8"/>
      <c r="J2" s="9"/>
      <c r="K2" s="127"/>
      <c r="L2" s="9"/>
      <c r="M2" s="9"/>
      <c r="N2" s="9"/>
      <c r="O2" s="9"/>
      <c r="P2" s="9"/>
      <c r="Q2" s="128"/>
      <c r="R2" s="128"/>
      <c r="S2" s="96"/>
      <c r="T2" s="96" t="s">
        <v>386</v>
      </c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 t="s">
        <v>304</v>
      </c>
      <c r="AG2" s="9"/>
      <c r="AH2" s="127"/>
      <c r="AI2" s="9"/>
      <c r="AJ2" s="9"/>
      <c r="AK2" s="9"/>
      <c r="AL2" s="9"/>
      <c r="AM2" s="9"/>
      <c r="AN2" s="9"/>
      <c r="AO2" s="9"/>
      <c r="AP2" s="129" t="s">
        <v>387</v>
      </c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30"/>
    </row>
    <row r="3" spans="1:54" ht="12.75" x14ac:dyDescent="0.2">
      <c r="A3" s="2"/>
      <c r="B3" s="2"/>
      <c r="C3" s="2"/>
      <c r="D3" s="2"/>
      <c r="E3" s="2"/>
      <c r="F3" s="2"/>
      <c r="G3" s="2"/>
      <c r="I3" s="131"/>
      <c r="J3" s="74">
        <v>201</v>
      </c>
      <c r="K3" s="75">
        <v>411</v>
      </c>
      <c r="L3" s="75">
        <v>271</v>
      </c>
      <c r="M3" s="75">
        <v>304</v>
      </c>
      <c r="N3" s="75">
        <v>294</v>
      </c>
      <c r="O3" s="75">
        <v>327</v>
      </c>
      <c r="P3" s="75">
        <v>380</v>
      </c>
      <c r="Q3" s="75">
        <v>346</v>
      </c>
      <c r="R3" s="75">
        <v>243</v>
      </c>
      <c r="S3" s="75">
        <v>367</v>
      </c>
      <c r="T3" s="75">
        <v>212</v>
      </c>
      <c r="U3" s="75">
        <v>136</v>
      </c>
      <c r="V3" s="75">
        <v>158</v>
      </c>
      <c r="W3" s="75">
        <v>57</v>
      </c>
      <c r="X3" s="75">
        <v>437</v>
      </c>
      <c r="Y3" s="75">
        <v>116</v>
      </c>
      <c r="Z3" s="75">
        <v>39</v>
      </c>
      <c r="AA3" s="75">
        <v>169</v>
      </c>
      <c r="AB3" s="75">
        <v>91</v>
      </c>
      <c r="AC3" s="75">
        <v>71</v>
      </c>
      <c r="AD3" s="76">
        <v>11</v>
      </c>
      <c r="AE3" s="111">
        <f>SUMSQ(J3:AD3)</f>
        <v>1366001</v>
      </c>
      <c r="AF3" s="2"/>
      <c r="AG3" s="168" t="s">
        <v>27</v>
      </c>
      <c r="AH3" s="152" t="s">
        <v>446</v>
      </c>
      <c r="AI3" s="152" t="s">
        <v>378</v>
      </c>
      <c r="AJ3" s="152" t="s">
        <v>14</v>
      </c>
      <c r="AK3" s="152" t="s">
        <v>414</v>
      </c>
      <c r="AL3" s="152" t="s">
        <v>15</v>
      </c>
      <c r="AM3" s="152" t="s">
        <v>381</v>
      </c>
      <c r="AN3" s="152" t="s">
        <v>211</v>
      </c>
      <c r="AO3" s="152" t="s">
        <v>222</v>
      </c>
      <c r="AP3" s="152" t="s">
        <v>370</v>
      </c>
      <c r="AQ3" s="176" t="s">
        <v>10</v>
      </c>
      <c r="AR3" s="152" t="s">
        <v>137</v>
      </c>
      <c r="AS3" s="152" t="s">
        <v>265</v>
      </c>
      <c r="AT3" s="152" t="s">
        <v>37</v>
      </c>
      <c r="AU3" s="152" t="s">
        <v>403</v>
      </c>
      <c r="AV3" s="152" t="s">
        <v>73</v>
      </c>
      <c r="AW3" s="152" t="s">
        <v>347</v>
      </c>
      <c r="AX3" s="152" t="s">
        <v>250</v>
      </c>
      <c r="AY3" s="152" t="s">
        <v>4</v>
      </c>
      <c r="AZ3" s="152" t="s">
        <v>245</v>
      </c>
      <c r="BA3" s="153" t="s">
        <v>35</v>
      </c>
      <c r="BB3" s="132"/>
    </row>
    <row r="4" spans="1:54" ht="12.75" x14ac:dyDescent="0.2">
      <c r="A4" s="19" t="s">
        <v>18</v>
      </c>
      <c r="B4" s="20">
        <v>1</v>
      </c>
      <c r="C4" s="2"/>
      <c r="D4" s="21" t="s">
        <v>19</v>
      </c>
      <c r="E4" s="2"/>
      <c r="F4" s="22" t="s">
        <v>20</v>
      </c>
      <c r="G4" s="2"/>
      <c r="I4" s="131"/>
      <c r="J4" s="77">
        <v>43</v>
      </c>
      <c r="K4" s="78">
        <v>21</v>
      </c>
      <c r="L4" s="78">
        <v>127</v>
      </c>
      <c r="M4" s="78">
        <v>189</v>
      </c>
      <c r="N4" s="78">
        <v>190</v>
      </c>
      <c r="O4" s="78">
        <v>106</v>
      </c>
      <c r="P4" s="78">
        <v>84</v>
      </c>
      <c r="Q4" s="78">
        <v>168</v>
      </c>
      <c r="R4" s="78">
        <v>229</v>
      </c>
      <c r="S4" s="78">
        <v>105</v>
      </c>
      <c r="T4" s="78">
        <v>441</v>
      </c>
      <c r="U4" s="78">
        <v>379</v>
      </c>
      <c r="V4" s="78">
        <v>291</v>
      </c>
      <c r="W4" s="78">
        <v>376</v>
      </c>
      <c r="X4" s="78">
        <v>232</v>
      </c>
      <c r="Y4" s="78">
        <v>402</v>
      </c>
      <c r="Z4" s="78">
        <v>316</v>
      </c>
      <c r="AA4" s="78">
        <v>354</v>
      </c>
      <c r="AB4" s="78">
        <v>296</v>
      </c>
      <c r="AC4" s="78">
        <v>270</v>
      </c>
      <c r="AD4" s="79">
        <v>22</v>
      </c>
      <c r="AE4" s="48">
        <f t="shared" ref="AE4:AE23" si="0">SUMSQ(J4:AD4)</f>
        <v>1366001</v>
      </c>
      <c r="AF4" s="2"/>
      <c r="AG4" s="154" t="s">
        <v>260</v>
      </c>
      <c r="AH4" s="157" t="s">
        <v>461</v>
      </c>
      <c r="AI4" s="156" t="s">
        <v>39</v>
      </c>
      <c r="AJ4" s="156" t="s">
        <v>440</v>
      </c>
      <c r="AK4" s="156" t="s">
        <v>188</v>
      </c>
      <c r="AL4" s="156" t="s">
        <v>105</v>
      </c>
      <c r="AM4" s="156" t="s">
        <v>432</v>
      </c>
      <c r="AN4" s="156" t="s">
        <v>454</v>
      </c>
      <c r="AO4" s="156" t="s">
        <v>310</v>
      </c>
      <c r="AP4" s="156" t="s">
        <v>417</v>
      </c>
      <c r="AQ4" s="159" t="s">
        <v>396</v>
      </c>
      <c r="AR4" s="156" t="s">
        <v>335</v>
      </c>
      <c r="AS4" s="156" t="s">
        <v>360</v>
      </c>
      <c r="AT4" s="156" t="s">
        <v>342</v>
      </c>
      <c r="AU4" s="156" t="s">
        <v>77</v>
      </c>
      <c r="AV4" s="156" t="s">
        <v>389</v>
      </c>
      <c r="AW4" s="156" t="s">
        <v>178</v>
      </c>
      <c r="AX4" s="156" t="s">
        <v>341</v>
      </c>
      <c r="AY4" s="156" t="s">
        <v>97</v>
      </c>
      <c r="AZ4" s="155" t="s">
        <v>319</v>
      </c>
      <c r="BA4" s="158" t="s">
        <v>1</v>
      </c>
      <c r="BB4" s="132"/>
    </row>
    <row r="5" spans="1:54" ht="12.75" x14ac:dyDescent="0.2">
      <c r="A5" s="2"/>
      <c r="B5" s="2"/>
      <c r="C5" s="2"/>
      <c r="D5" s="2"/>
      <c r="E5" s="2"/>
      <c r="F5" s="2"/>
      <c r="G5" s="2"/>
      <c r="I5" s="131"/>
      <c r="J5" s="77">
        <v>263</v>
      </c>
      <c r="K5" s="78">
        <v>28</v>
      </c>
      <c r="L5" s="78">
        <v>196</v>
      </c>
      <c r="M5" s="78">
        <v>162</v>
      </c>
      <c r="N5" s="78">
        <v>49</v>
      </c>
      <c r="O5" s="78">
        <v>301</v>
      </c>
      <c r="P5" s="78">
        <v>226</v>
      </c>
      <c r="Q5" s="78">
        <v>112</v>
      </c>
      <c r="R5" s="78">
        <v>78</v>
      </c>
      <c r="S5" s="78">
        <v>99</v>
      </c>
      <c r="T5" s="78">
        <v>183</v>
      </c>
      <c r="U5" s="78">
        <v>370</v>
      </c>
      <c r="V5" s="78">
        <v>436</v>
      </c>
      <c r="W5" s="78">
        <v>285</v>
      </c>
      <c r="X5" s="78">
        <v>388</v>
      </c>
      <c r="Y5" s="78">
        <v>322</v>
      </c>
      <c r="Z5" s="78">
        <v>409</v>
      </c>
      <c r="AA5" s="78">
        <v>348</v>
      </c>
      <c r="AB5" s="78">
        <v>133</v>
      </c>
      <c r="AC5" s="78">
        <v>238</v>
      </c>
      <c r="AD5" s="79">
        <v>15</v>
      </c>
      <c r="AE5" s="48">
        <f t="shared" si="0"/>
        <v>1366001</v>
      </c>
      <c r="AF5" s="2"/>
      <c r="AG5" s="154" t="s">
        <v>299</v>
      </c>
      <c r="AH5" s="156" t="s">
        <v>181</v>
      </c>
      <c r="AI5" s="157" t="s">
        <v>42</v>
      </c>
      <c r="AJ5" s="156" t="s">
        <v>58</v>
      </c>
      <c r="AK5" s="156" t="s">
        <v>117</v>
      </c>
      <c r="AL5" s="156" t="s">
        <v>80</v>
      </c>
      <c r="AM5" s="156" t="s">
        <v>76</v>
      </c>
      <c r="AN5" s="156" t="s">
        <v>263</v>
      </c>
      <c r="AO5" s="156" t="s">
        <v>276</v>
      </c>
      <c r="AP5" s="156" t="s">
        <v>232</v>
      </c>
      <c r="AQ5" s="159" t="s">
        <v>8</v>
      </c>
      <c r="AR5" s="156" t="s">
        <v>339</v>
      </c>
      <c r="AS5" s="156" t="s">
        <v>413</v>
      </c>
      <c r="AT5" s="156" t="s">
        <v>111</v>
      </c>
      <c r="AU5" s="156" t="s">
        <v>343</v>
      </c>
      <c r="AV5" s="156" t="s">
        <v>33</v>
      </c>
      <c r="AW5" s="156" t="s">
        <v>437</v>
      </c>
      <c r="AX5" s="156" t="s">
        <v>257</v>
      </c>
      <c r="AY5" s="155" t="s">
        <v>201</v>
      </c>
      <c r="AZ5" s="156" t="s">
        <v>237</v>
      </c>
      <c r="BA5" s="158" t="s">
        <v>131</v>
      </c>
      <c r="BB5" s="132"/>
    </row>
    <row r="6" spans="1:54" ht="12.75" x14ac:dyDescent="0.2">
      <c r="A6" s="19" t="s">
        <v>55</v>
      </c>
      <c r="B6" s="20">
        <v>1</v>
      </c>
      <c r="C6" s="2"/>
      <c r="D6" s="21" t="s">
        <v>56</v>
      </c>
      <c r="E6" s="2"/>
      <c r="F6" s="21" t="s">
        <v>57</v>
      </c>
      <c r="G6" s="2"/>
      <c r="I6" s="131"/>
      <c r="J6" s="77">
        <v>47</v>
      </c>
      <c r="K6" s="78">
        <v>353</v>
      </c>
      <c r="L6" s="78">
        <v>80</v>
      </c>
      <c r="M6" s="78">
        <v>194</v>
      </c>
      <c r="N6" s="78">
        <v>185</v>
      </c>
      <c r="O6" s="78">
        <v>110</v>
      </c>
      <c r="P6" s="78">
        <v>26</v>
      </c>
      <c r="Q6" s="78">
        <v>164</v>
      </c>
      <c r="R6" s="78">
        <v>224</v>
      </c>
      <c r="S6" s="78">
        <v>131</v>
      </c>
      <c r="T6" s="78">
        <v>434</v>
      </c>
      <c r="U6" s="78">
        <v>386</v>
      </c>
      <c r="V6" s="78">
        <v>286</v>
      </c>
      <c r="W6" s="78">
        <v>299</v>
      </c>
      <c r="X6" s="78">
        <v>17</v>
      </c>
      <c r="Y6" s="78">
        <v>319</v>
      </c>
      <c r="Z6" s="78">
        <v>408</v>
      </c>
      <c r="AA6" s="78">
        <v>101</v>
      </c>
      <c r="AB6" s="78">
        <v>373</v>
      </c>
      <c r="AC6" s="78">
        <v>236</v>
      </c>
      <c r="AD6" s="79">
        <v>268</v>
      </c>
      <c r="AE6" s="48">
        <f t="shared" si="0"/>
        <v>1366001</v>
      </c>
      <c r="AF6" s="2"/>
      <c r="AG6" s="154" t="s">
        <v>70</v>
      </c>
      <c r="AH6" s="156" t="s">
        <v>242</v>
      </c>
      <c r="AI6" s="156" t="s">
        <v>21</v>
      </c>
      <c r="AJ6" s="157" t="s">
        <v>296</v>
      </c>
      <c r="AK6" s="156" t="s">
        <v>59</v>
      </c>
      <c r="AL6" s="156" t="s">
        <v>217</v>
      </c>
      <c r="AM6" s="156" t="s">
        <v>116</v>
      </c>
      <c r="AN6" s="156" t="s">
        <v>122</v>
      </c>
      <c r="AO6" s="156" t="s">
        <v>28</v>
      </c>
      <c r="AP6" s="156" t="s">
        <v>153</v>
      </c>
      <c r="AQ6" s="159" t="s">
        <v>397</v>
      </c>
      <c r="AR6" s="156" t="s">
        <v>355</v>
      </c>
      <c r="AS6" s="156" t="s">
        <v>300</v>
      </c>
      <c r="AT6" s="156" t="s">
        <v>32</v>
      </c>
      <c r="AU6" s="156" t="s">
        <v>196</v>
      </c>
      <c r="AV6" s="156" t="s">
        <v>98</v>
      </c>
      <c r="AW6" s="156" t="s">
        <v>392</v>
      </c>
      <c r="AX6" s="155" t="s">
        <v>277</v>
      </c>
      <c r="AY6" s="156" t="s">
        <v>316</v>
      </c>
      <c r="AZ6" s="156" t="s">
        <v>190</v>
      </c>
      <c r="BA6" s="158" t="s">
        <v>285</v>
      </c>
      <c r="BB6" s="132"/>
    </row>
    <row r="7" spans="1:54" ht="12.75" x14ac:dyDescent="0.2">
      <c r="A7" s="2"/>
      <c r="B7" s="2"/>
      <c r="C7" s="2"/>
      <c r="D7" s="2"/>
      <c r="E7" s="2"/>
      <c r="F7" s="2"/>
      <c r="G7" s="2"/>
      <c r="I7" s="131"/>
      <c r="J7" s="77">
        <v>121</v>
      </c>
      <c r="K7" s="78">
        <v>111</v>
      </c>
      <c r="L7" s="78">
        <v>310</v>
      </c>
      <c r="M7" s="78">
        <v>264</v>
      </c>
      <c r="N7" s="78">
        <v>407</v>
      </c>
      <c r="O7" s="78">
        <v>349</v>
      </c>
      <c r="P7" s="78">
        <v>59</v>
      </c>
      <c r="Q7" s="78">
        <v>377</v>
      </c>
      <c r="R7" s="78">
        <v>435</v>
      </c>
      <c r="S7" s="78">
        <v>302</v>
      </c>
      <c r="T7" s="78">
        <v>426</v>
      </c>
      <c r="U7" s="78">
        <v>100</v>
      </c>
      <c r="V7" s="78">
        <v>163</v>
      </c>
      <c r="W7" s="78">
        <v>79</v>
      </c>
      <c r="X7" s="78">
        <v>154</v>
      </c>
      <c r="Y7" s="78">
        <v>27</v>
      </c>
      <c r="Z7" s="78">
        <v>237</v>
      </c>
      <c r="AA7" s="78">
        <v>48</v>
      </c>
      <c r="AB7" s="78">
        <v>219</v>
      </c>
      <c r="AC7" s="78">
        <v>195</v>
      </c>
      <c r="AD7" s="79">
        <v>258</v>
      </c>
      <c r="AE7" s="48">
        <f t="shared" si="0"/>
        <v>1366001</v>
      </c>
      <c r="AF7" s="2"/>
      <c r="AG7" s="170" t="s">
        <v>38</v>
      </c>
      <c r="AH7" s="156" t="s">
        <v>88</v>
      </c>
      <c r="AI7" s="171" t="s">
        <v>177</v>
      </c>
      <c r="AJ7" s="156" t="s">
        <v>175</v>
      </c>
      <c r="AK7" s="157" t="s">
        <v>428</v>
      </c>
      <c r="AL7" s="156" t="s">
        <v>130</v>
      </c>
      <c r="AM7" s="171" t="s">
        <v>85</v>
      </c>
      <c r="AN7" s="156" t="s">
        <v>424</v>
      </c>
      <c r="AO7" s="156" t="s">
        <v>429</v>
      </c>
      <c r="AP7" s="156" t="s">
        <v>255</v>
      </c>
      <c r="AQ7" s="171" t="s">
        <v>303</v>
      </c>
      <c r="AR7" s="156" t="s">
        <v>104</v>
      </c>
      <c r="AS7" s="156" t="s">
        <v>249</v>
      </c>
      <c r="AT7" s="156" t="s">
        <v>150</v>
      </c>
      <c r="AU7" s="171" t="s">
        <v>154</v>
      </c>
      <c r="AV7" s="156" t="s">
        <v>288</v>
      </c>
      <c r="AW7" s="155" t="s">
        <v>62</v>
      </c>
      <c r="AX7" s="156" t="s">
        <v>244</v>
      </c>
      <c r="AY7" s="171" t="s">
        <v>43</v>
      </c>
      <c r="AZ7" s="156" t="s">
        <v>172</v>
      </c>
      <c r="BA7" s="172" t="s">
        <v>12</v>
      </c>
      <c r="BB7" s="132"/>
    </row>
    <row r="8" spans="1:54" ht="12.75" x14ac:dyDescent="0.2">
      <c r="A8" s="19" t="s">
        <v>92</v>
      </c>
      <c r="B8" s="25">
        <f>SUM(F14:F542)/C12</f>
        <v>4641</v>
      </c>
      <c r="C8" s="2"/>
      <c r="D8" s="2" t="s">
        <v>408</v>
      </c>
      <c r="E8" s="2"/>
      <c r="F8" s="2"/>
      <c r="G8" s="2"/>
      <c r="I8" s="131"/>
      <c r="J8" s="77">
        <v>318</v>
      </c>
      <c r="K8" s="78">
        <v>378</v>
      </c>
      <c r="L8" s="78">
        <v>440</v>
      </c>
      <c r="M8" s="78">
        <v>23</v>
      </c>
      <c r="N8" s="78">
        <v>352</v>
      </c>
      <c r="O8" s="78">
        <v>401</v>
      </c>
      <c r="P8" s="78">
        <v>295</v>
      </c>
      <c r="Q8" s="78">
        <v>289</v>
      </c>
      <c r="R8" s="78">
        <v>20</v>
      </c>
      <c r="S8" s="78">
        <v>234</v>
      </c>
      <c r="T8" s="78">
        <v>228</v>
      </c>
      <c r="U8" s="78">
        <v>44</v>
      </c>
      <c r="V8" s="78">
        <v>167</v>
      </c>
      <c r="W8" s="78">
        <v>83</v>
      </c>
      <c r="X8" s="78">
        <v>188</v>
      </c>
      <c r="Y8" s="78">
        <v>382</v>
      </c>
      <c r="Z8" s="78">
        <v>107</v>
      </c>
      <c r="AA8" s="78">
        <v>104</v>
      </c>
      <c r="AB8" s="78">
        <v>128</v>
      </c>
      <c r="AC8" s="78">
        <v>191</v>
      </c>
      <c r="AD8" s="79">
        <v>269</v>
      </c>
      <c r="AE8" s="48">
        <f t="shared" si="0"/>
        <v>1366001</v>
      </c>
      <c r="AF8" s="2"/>
      <c r="AG8" s="154" t="s">
        <v>226</v>
      </c>
      <c r="AH8" s="156" t="s">
        <v>399</v>
      </c>
      <c r="AI8" s="156" t="s">
        <v>438</v>
      </c>
      <c r="AJ8" s="156" t="s">
        <v>197</v>
      </c>
      <c r="AK8" s="156" t="s">
        <v>242</v>
      </c>
      <c r="AL8" s="157" t="s">
        <v>455</v>
      </c>
      <c r="AM8" s="156" t="s">
        <v>192</v>
      </c>
      <c r="AN8" s="156" t="s">
        <v>224</v>
      </c>
      <c r="AO8" s="156" t="s">
        <v>398</v>
      </c>
      <c r="AP8" s="156" t="s">
        <v>142</v>
      </c>
      <c r="AQ8" s="159" t="s">
        <v>338</v>
      </c>
      <c r="AR8" s="156" t="s">
        <v>133</v>
      </c>
      <c r="AS8" s="156" t="s">
        <v>466</v>
      </c>
      <c r="AT8" s="156" t="s">
        <v>436</v>
      </c>
      <c r="AU8" s="156" t="s">
        <v>439</v>
      </c>
      <c r="AV8" s="155" t="s">
        <v>362</v>
      </c>
      <c r="AW8" s="156" t="s">
        <v>278</v>
      </c>
      <c r="AX8" s="156" t="s">
        <v>467</v>
      </c>
      <c r="AY8" s="156" t="s">
        <v>234</v>
      </c>
      <c r="AZ8" s="156" t="s">
        <v>60</v>
      </c>
      <c r="BA8" s="158" t="s">
        <v>159</v>
      </c>
      <c r="BB8" s="132"/>
    </row>
    <row r="9" spans="1:54" ht="12.75" x14ac:dyDescent="0.2">
      <c r="A9" s="2"/>
      <c r="B9" s="2"/>
      <c r="C9" s="2"/>
      <c r="D9" s="2"/>
      <c r="E9" s="2"/>
      <c r="F9" s="2"/>
      <c r="G9" s="2"/>
      <c r="I9" s="131"/>
      <c r="J9" s="77">
        <v>211</v>
      </c>
      <c r="K9" s="78">
        <v>76</v>
      </c>
      <c r="L9" s="78">
        <v>135</v>
      </c>
      <c r="M9" s="78">
        <v>97</v>
      </c>
      <c r="N9" s="78">
        <v>160</v>
      </c>
      <c r="O9" s="78">
        <v>265</v>
      </c>
      <c r="P9" s="78">
        <v>198</v>
      </c>
      <c r="Q9" s="78">
        <v>114</v>
      </c>
      <c r="R9" s="78">
        <v>430</v>
      </c>
      <c r="S9" s="78">
        <v>30</v>
      </c>
      <c r="T9" s="78">
        <v>51</v>
      </c>
      <c r="U9" s="78">
        <v>305</v>
      </c>
      <c r="V9" s="78">
        <v>13</v>
      </c>
      <c r="W9" s="78">
        <v>374</v>
      </c>
      <c r="X9" s="78">
        <v>181</v>
      </c>
      <c r="Y9" s="78">
        <v>239</v>
      </c>
      <c r="Z9" s="78">
        <v>325</v>
      </c>
      <c r="AA9" s="78">
        <v>357</v>
      </c>
      <c r="AB9" s="78">
        <v>400</v>
      </c>
      <c r="AC9" s="78">
        <v>387</v>
      </c>
      <c r="AD9" s="79">
        <v>293</v>
      </c>
      <c r="AE9" s="48">
        <f t="shared" si="0"/>
        <v>1366001</v>
      </c>
      <c r="AF9" s="2"/>
      <c r="AG9" s="154" t="s">
        <v>141</v>
      </c>
      <c r="AH9" s="156" t="s">
        <v>231</v>
      </c>
      <c r="AI9" s="156" t="s">
        <v>264</v>
      </c>
      <c r="AJ9" s="156" t="s">
        <v>167</v>
      </c>
      <c r="AK9" s="156" t="s">
        <v>7</v>
      </c>
      <c r="AL9" s="156" t="s">
        <v>45</v>
      </c>
      <c r="AM9" s="157" t="s">
        <v>109</v>
      </c>
      <c r="AN9" s="156" t="s">
        <v>5</v>
      </c>
      <c r="AO9" s="156" t="s">
        <v>419</v>
      </c>
      <c r="AP9" s="156" t="s">
        <v>229</v>
      </c>
      <c r="AQ9" s="159" t="s">
        <v>165</v>
      </c>
      <c r="AR9" s="156" t="s">
        <v>193</v>
      </c>
      <c r="AS9" s="156" t="s">
        <v>83</v>
      </c>
      <c r="AT9" s="156" t="s">
        <v>353</v>
      </c>
      <c r="AU9" s="155" t="s">
        <v>266</v>
      </c>
      <c r="AV9" s="156" t="s">
        <v>126</v>
      </c>
      <c r="AW9" s="156" t="s">
        <v>256</v>
      </c>
      <c r="AX9" s="156" t="s">
        <v>410</v>
      </c>
      <c r="AY9" s="156" t="s">
        <v>460</v>
      </c>
      <c r="AZ9" s="156" t="s">
        <v>330</v>
      </c>
      <c r="BA9" s="158" t="s">
        <v>435</v>
      </c>
      <c r="BB9" s="132"/>
    </row>
    <row r="10" spans="1:54" ht="12.75" x14ac:dyDescent="0.2">
      <c r="A10" s="19" t="s">
        <v>92</v>
      </c>
      <c r="B10" s="25">
        <f>0.5*C12*(2*B4+B6*(C12^2-1))</f>
        <v>4641</v>
      </c>
      <c r="C10" s="2"/>
      <c r="D10" s="21" t="s">
        <v>128</v>
      </c>
      <c r="E10" s="21"/>
      <c r="F10" s="2"/>
      <c r="G10" s="2"/>
      <c r="I10" s="131"/>
      <c r="J10" s="77">
        <v>266</v>
      </c>
      <c r="K10" s="78">
        <v>235</v>
      </c>
      <c r="L10" s="78">
        <v>320</v>
      </c>
      <c r="M10" s="78">
        <v>404</v>
      </c>
      <c r="N10" s="78">
        <v>438</v>
      </c>
      <c r="O10" s="78">
        <v>350</v>
      </c>
      <c r="P10" s="78">
        <v>292</v>
      </c>
      <c r="Q10" s="78">
        <v>18</v>
      </c>
      <c r="R10" s="78">
        <v>384</v>
      </c>
      <c r="S10" s="78">
        <v>297</v>
      </c>
      <c r="T10" s="78">
        <v>186</v>
      </c>
      <c r="U10" s="78">
        <v>46</v>
      </c>
      <c r="V10" s="78">
        <v>165</v>
      </c>
      <c r="W10" s="78">
        <v>25</v>
      </c>
      <c r="X10" s="78">
        <v>225</v>
      </c>
      <c r="Y10" s="78">
        <v>81</v>
      </c>
      <c r="Z10" s="78">
        <v>109</v>
      </c>
      <c r="AA10" s="78">
        <v>102</v>
      </c>
      <c r="AB10" s="78">
        <v>130</v>
      </c>
      <c r="AC10" s="78">
        <v>193</v>
      </c>
      <c r="AD10" s="79">
        <v>375</v>
      </c>
      <c r="AE10" s="48">
        <f t="shared" si="0"/>
        <v>1366001</v>
      </c>
      <c r="AF10" s="2"/>
      <c r="AG10" s="154" t="s">
        <v>223</v>
      </c>
      <c r="AH10" s="156" t="s">
        <v>11</v>
      </c>
      <c r="AI10" s="156" t="s">
        <v>271</v>
      </c>
      <c r="AJ10" s="156" t="s">
        <v>390</v>
      </c>
      <c r="AK10" s="156" t="s">
        <v>449</v>
      </c>
      <c r="AL10" s="156" t="s">
        <v>16</v>
      </c>
      <c r="AM10" s="156" t="s">
        <v>336</v>
      </c>
      <c r="AN10" s="157" t="s">
        <v>313</v>
      </c>
      <c r="AO10" s="156" t="s">
        <v>328</v>
      </c>
      <c r="AP10" s="156" t="s">
        <v>270</v>
      </c>
      <c r="AQ10" s="159" t="s">
        <v>329</v>
      </c>
      <c r="AR10" s="156" t="s">
        <v>198</v>
      </c>
      <c r="AS10" s="156" t="s">
        <v>379</v>
      </c>
      <c r="AT10" s="155" t="s">
        <v>243</v>
      </c>
      <c r="AU10" s="156" t="s">
        <v>205</v>
      </c>
      <c r="AV10" s="156" t="s">
        <v>344</v>
      </c>
      <c r="AW10" s="156" t="s">
        <v>23</v>
      </c>
      <c r="AX10" s="156" t="s">
        <v>323</v>
      </c>
      <c r="AY10" s="156" t="s">
        <v>279</v>
      </c>
      <c r="AZ10" s="156" t="s">
        <v>124</v>
      </c>
      <c r="BA10" s="158" t="s">
        <v>334</v>
      </c>
      <c r="BB10" s="132"/>
    </row>
    <row r="11" spans="1:54" ht="12.75" x14ac:dyDescent="0.2">
      <c r="A11" s="2"/>
      <c r="B11" s="2"/>
      <c r="C11" s="2"/>
      <c r="D11" s="26" t="s">
        <v>146</v>
      </c>
      <c r="E11" s="2"/>
      <c r="F11" s="2"/>
      <c r="G11" s="2"/>
      <c r="I11" s="131"/>
      <c r="J11" s="77">
        <v>262</v>
      </c>
      <c r="K11" s="78">
        <v>406</v>
      </c>
      <c r="L11" s="78">
        <v>390</v>
      </c>
      <c r="M11" s="78">
        <v>369</v>
      </c>
      <c r="N11" s="78">
        <v>323</v>
      </c>
      <c r="O11" s="78">
        <v>161</v>
      </c>
      <c r="P11" s="78">
        <v>433</v>
      </c>
      <c r="Q11" s="78">
        <v>356</v>
      </c>
      <c r="R11" s="78">
        <v>240</v>
      </c>
      <c r="S11" s="78">
        <v>298</v>
      </c>
      <c r="T11" s="78">
        <v>182</v>
      </c>
      <c r="U11" s="78">
        <v>113</v>
      </c>
      <c r="V11" s="78">
        <v>287</v>
      </c>
      <c r="W11" s="78">
        <v>98</v>
      </c>
      <c r="X11" s="78">
        <v>14</v>
      </c>
      <c r="Y11" s="78">
        <v>77</v>
      </c>
      <c r="Z11" s="78">
        <v>134</v>
      </c>
      <c r="AA11" s="78">
        <v>29</v>
      </c>
      <c r="AB11" s="78">
        <v>50</v>
      </c>
      <c r="AC11" s="78">
        <v>197</v>
      </c>
      <c r="AD11" s="79">
        <v>222</v>
      </c>
      <c r="AE11" s="48">
        <f t="shared" si="0"/>
        <v>1366001</v>
      </c>
      <c r="AF11" s="2"/>
      <c r="AG11" s="154" t="s">
        <v>127</v>
      </c>
      <c r="AH11" s="156" t="s">
        <v>391</v>
      </c>
      <c r="AI11" s="156" t="s">
        <v>352</v>
      </c>
      <c r="AJ11" s="156" t="s">
        <v>322</v>
      </c>
      <c r="AK11" s="156" t="s">
        <v>210</v>
      </c>
      <c r="AL11" s="156" t="s">
        <v>186</v>
      </c>
      <c r="AM11" s="156" t="s">
        <v>452</v>
      </c>
      <c r="AN11" s="156" t="s">
        <v>395</v>
      </c>
      <c r="AO11" s="157" t="s">
        <v>298</v>
      </c>
      <c r="AP11" s="156" t="s">
        <v>161</v>
      </c>
      <c r="AQ11" s="159" t="s">
        <v>139</v>
      </c>
      <c r="AR11" s="156" t="s">
        <v>136</v>
      </c>
      <c r="AS11" s="155" t="s">
        <v>176</v>
      </c>
      <c r="AT11" s="156" t="s">
        <v>54</v>
      </c>
      <c r="AU11" s="156" t="s">
        <v>258</v>
      </c>
      <c r="AV11" s="156" t="s">
        <v>103</v>
      </c>
      <c r="AW11" s="156" t="s">
        <v>89</v>
      </c>
      <c r="AX11" s="156" t="s">
        <v>51</v>
      </c>
      <c r="AY11" s="156" t="s">
        <v>289</v>
      </c>
      <c r="AZ11" s="156" t="s">
        <v>220</v>
      </c>
      <c r="BA11" s="158" t="s">
        <v>283</v>
      </c>
      <c r="BB11" s="132"/>
    </row>
    <row r="12" spans="1:54" ht="12.75" x14ac:dyDescent="0.2">
      <c r="A12" s="27"/>
      <c r="B12" s="28" t="s">
        <v>164</v>
      </c>
      <c r="C12" s="98">
        <v>21</v>
      </c>
      <c r="D12" s="2"/>
      <c r="E12" s="2"/>
      <c r="F12" s="2"/>
      <c r="G12" s="2"/>
      <c r="I12" s="131"/>
      <c r="J12" s="77">
        <v>439</v>
      </c>
      <c r="K12" s="78">
        <v>381</v>
      </c>
      <c r="L12" s="78">
        <v>19</v>
      </c>
      <c r="M12" s="78">
        <v>108</v>
      </c>
      <c r="N12" s="78">
        <v>129</v>
      </c>
      <c r="O12" s="78">
        <v>103</v>
      </c>
      <c r="P12" s="78">
        <v>192</v>
      </c>
      <c r="Q12" s="78">
        <v>166</v>
      </c>
      <c r="R12" s="78">
        <v>24</v>
      </c>
      <c r="S12" s="78">
        <v>82</v>
      </c>
      <c r="T12" s="78">
        <v>187</v>
      </c>
      <c r="U12" s="78">
        <v>45</v>
      </c>
      <c r="V12" s="78">
        <v>290</v>
      </c>
      <c r="W12" s="78">
        <v>372</v>
      </c>
      <c r="X12" s="78">
        <v>267</v>
      </c>
      <c r="Y12" s="78">
        <v>405</v>
      </c>
      <c r="Z12" s="78">
        <v>317</v>
      </c>
      <c r="AA12" s="78">
        <v>355</v>
      </c>
      <c r="AB12" s="78">
        <v>300</v>
      </c>
      <c r="AC12" s="78">
        <v>233</v>
      </c>
      <c r="AD12" s="79">
        <v>227</v>
      </c>
      <c r="AE12" s="48">
        <f t="shared" si="0"/>
        <v>1366001</v>
      </c>
      <c r="AF12" s="2"/>
      <c r="AG12" s="154" t="s">
        <v>448</v>
      </c>
      <c r="AH12" s="156" t="s">
        <v>375</v>
      </c>
      <c r="AI12" s="156" t="s">
        <v>377</v>
      </c>
      <c r="AJ12" s="156" t="s">
        <v>152</v>
      </c>
      <c r="AK12" s="156" t="s">
        <v>106</v>
      </c>
      <c r="AL12" s="156" t="s">
        <v>363</v>
      </c>
      <c r="AM12" s="156" t="s">
        <v>251</v>
      </c>
      <c r="AN12" s="156" t="s">
        <v>369</v>
      </c>
      <c r="AO12" s="156" t="s">
        <v>69</v>
      </c>
      <c r="AP12" s="157" t="s">
        <v>318</v>
      </c>
      <c r="AQ12" s="159" t="s">
        <v>333</v>
      </c>
      <c r="AR12" s="155" t="s">
        <v>2</v>
      </c>
      <c r="AS12" s="156" t="s">
        <v>96</v>
      </c>
      <c r="AT12" s="156" t="s">
        <v>345</v>
      </c>
      <c r="AU12" s="156" t="s">
        <v>95</v>
      </c>
      <c r="AV12" s="156" t="s">
        <v>451</v>
      </c>
      <c r="AW12" s="156" t="s">
        <v>48</v>
      </c>
      <c r="AX12" s="156" t="s">
        <v>365</v>
      </c>
      <c r="AY12" s="156" t="s">
        <v>209</v>
      </c>
      <c r="AZ12" s="156" t="s">
        <v>269</v>
      </c>
      <c r="BA12" s="158" t="s">
        <v>268</v>
      </c>
      <c r="BB12" s="132"/>
    </row>
    <row r="13" spans="1:54" ht="13.5" thickBot="1" x14ac:dyDescent="0.25">
      <c r="A13" s="2"/>
      <c r="B13" s="30"/>
      <c r="C13" s="31"/>
      <c r="D13" s="32"/>
      <c r="E13" s="27" t="s">
        <v>182</v>
      </c>
      <c r="F13" s="32"/>
      <c r="G13" s="2"/>
      <c r="I13" s="131"/>
      <c r="J13" s="77">
        <v>10</v>
      </c>
      <c r="K13" s="78">
        <v>32</v>
      </c>
      <c r="L13" s="78">
        <v>53</v>
      </c>
      <c r="M13" s="78">
        <v>74</v>
      </c>
      <c r="N13" s="78">
        <v>95</v>
      </c>
      <c r="O13" s="78">
        <v>118</v>
      </c>
      <c r="P13" s="78">
        <v>139</v>
      </c>
      <c r="Q13" s="78">
        <v>159</v>
      </c>
      <c r="R13" s="78">
        <v>170</v>
      </c>
      <c r="S13" s="78">
        <v>200</v>
      </c>
      <c r="T13" s="78">
        <v>221</v>
      </c>
      <c r="U13" s="78">
        <v>242</v>
      </c>
      <c r="V13" s="78">
        <v>272</v>
      </c>
      <c r="W13" s="78">
        <v>283</v>
      </c>
      <c r="X13" s="78">
        <v>303</v>
      </c>
      <c r="Y13" s="78">
        <v>324</v>
      </c>
      <c r="Z13" s="78">
        <v>347</v>
      </c>
      <c r="AA13" s="78">
        <v>368</v>
      </c>
      <c r="AB13" s="78">
        <v>389</v>
      </c>
      <c r="AC13" s="78">
        <v>410</v>
      </c>
      <c r="AD13" s="79">
        <v>432</v>
      </c>
      <c r="AE13" s="150">
        <f>J13^3+K13^3+L13^3+M13^3+N13^3+O13^3+P13^3+Q13^3+R13^3+S13^3+T13^3+U13^3+V13^3+W13^3+X13^3+Y13^3+Z13^3+AA13^3+AB13^3+AC13^3+AD13^3</f>
        <v>452316501</v>
      </c>
      <c r="AF13" s="2"/>
      <c r="AG13" s="162" t="s">
        <v>147</v>
      </c>
      <c r="AH13" s="163" t="s">
        <v>274</v>
      </c>
      <c r="AI13" s="163" t="s">
        <v>230</v>
      </c>
      <c r="AJ13" s="163" t="s">
        <v>166</v>
      </c>
      <c r="AK13" s="163" t="s">
        <v>119</v>
      </c>
      <c r="AL13" s="163" t="s">
        <v>120</v>
      </c>
      <c r="AM13" s="163" t="s">
        <v>74</v>
      </c>
      <c r="AN13" s="163" t="s">
        <v>138</v>
      </c>
      <c r="AO13" s="163" t="s">
        <v>123</v>
      </c>
      <c r="AP13" s="163" t="s">
        <v>156</v>
      </c>
      <c r="AQ13" s="157" t="s">
        <v>110</v>
      </c>
      <c r="AR13" s="163" t="s">
        <v>44</v>
      </c>
      <c r="AS13" s="163" t="s">
        <v>462</v>
      </c>
      <c r="AT13" s="163" t="s">
        <v>64</v>
      </c>
      <c r="AU13" s="163" t="s">
        <v>145</v>
      </c>
      <c r="AV13" s="163" t="s">
        <v>81</v>
      </c>
      <c r="AW13" s="163" t="s">
        <v>82</v>
      </c>
      <c r="AX13" s="163" t="s">
        <v>351</v>
      </c>
      <c r="AY13" s="163" t="s">
        <v>320</v>
      </c>
      <c r="AZ13" s="163" t="s">
        <v>422</v>
      </c>
      <c r="BA13" s="164" t="s">
        <v>404</v>
      </c>
      <c r="BB13" s="132"/>
    </row>
    <row r="14" spans="1:54" ht="12.75" x14ac:dyDescent="0.2">
      <c r="A14" s="2"/>
      <c r="B14" s="2"/>
      <c r="C14" s="2"/>
      <c r="D14" s="99" t="s">
        <v>68</v>
      </c>
      <c r="E14" s="100" t="s">
        <v>200</v>
      </c>
      <c r="F14" s="101">
        <f>B4+(0*B6)</f>
        <v>1</v>
      </c>
      <c r="G14" s="2"/>
      <c r="I14" s="131"/>
      <c r="J14" s="77">
        <v>215</v>
      </c>
      <c r="K14" s="78">
        <v>209</v>
      </c>
      <c r="L14" s="78">
        <v>142</v>
      </c>
      <c r="M14" s="78">
        <v>87</v>
      </c>
      <c r="N14" s="78">
        <v>125</v>
      </c>
      <c r="O14" s="78">
        <v>37</v>
      </c>
      <c r="P14" s="78">
        <v>175</v>
      </c>
      <c r="Q14" s="78">
        <v>70</v>
      </c>
      <c r="R14" s="78">
        <v>152</v>
      </c>
      <c r="S14" s="78">
        <v>397</v>
      </c>
      <c r="T14" s="78">
        <v>255</v>
      </c>
      <c r="U14" s="78">
        <v>360</v>
      </c>
      <c r="V14" s="78">
        <v>418</v>
      </c>
      <c r="W14" s="78">
        <v>276</v>
      </c>
      <c r="X14" s="78">
        <v>250</v>
      </c>
      <c r="Y14" s="78">
        <v>339</v>
      </c>
      <c r="Z14" s="78">
        <v>313</v>
      </c>
      <c r="AA14" s="78">
        <v>334</v>
      </c>
      <c r="AB14" s="78">
        <v>423</v>
      </c>
      <c r="AC14" s="78">
        <v>61</v>
      </c>
      <c r="AD14" s="79">
        <v>3</v>
      </c>
      <c r="AE14" s="48">
        <f t="shared" si="0"/>
        <v>1366001</v>
      </c>
      <c r="AF14" s="2"/>
      <c r="AG14" s="154" t="s">
        <v>236</v>
      </c>
      <c r="AH14" s="156" t="s">
        <v>406</v>
      </c>
      <c r="AI14" s="156" t="s">
        <v>293</v>
      </c>
      <c r="AJ14" s="156" t="s">
        <v>216</v>
      </c>
      <c r="AK14" s="156" t="s">
        <v>393</v>
      </c>
      <c r="AL14" s="156" t="s">
        <v>259</v>
      </c>
      <c r="AM14" s="156" t="s">
        <v>108</v>
      </c>
      <c r="AN14" s="156" t="s">
        <v>71</v>
      </c>
      <c r="AO14" s="156" t="s">
        <v>107</v>
      </c>
      <c r="AP14" s="155" t="s">
        <v>354</v>
      </c>
      <c r="AQ14" s="159" t="s">
        <v>78</v>
      </c>
      <c r="AR14" s="157" t="s">
        <v>349</v>
      </c>
      <c r="AS14" s="156" t="s">
        <v>407</v>
      </c>
      <c r="AT14" s="156" t="s">
        <v>31</v>
      </c>
      <c r="AU14" s="156" t="s">
        <v>359</v>
      </c>
      <c r="AV14" s="156" t="s">
        <v>179</v>
      </c>
      <c r="AW14" s="156" t="s">
        <v>361</v>
      </c>
      <c r="AX14" s="156" t="s">
        <v>326</v>
      </c>
      <c r="AY14" s="156" t="s">
        <v>441</v>
      </c>
      <c r="AZ14" s="156" t="s">
        <v>346</v>
      </c>
      <c r="BA14" s="158" t="s">
        <v>115</v>
      </c>
      <c r="BB14" s="132"/>
    </row>
    <row r="15" spans="1:54" ht="12.75" x14ac:dyDescent="0.2">
      <c r="A15" s="2"/>
      <c r="B15" s="2"/>
      <c r="C15" s="2"/>
      <c r="D15" s="102" t="s">
        <v>218</v>
      </c>
      <c r="E15" s="103" t="s">
        <v>200</v>
      </c>
      <c r="F15" s="104">
        <f>B4+(1*B6)</f>
        <v>2</v>
      </c>
      <c r="G15" s="2"/>
      <c r="I15" s="131"/>
      <c r="J15" s="77">
        <v>220</v>
      </c>
      <c r="K15" s="78">
        <v>245</v>
      </c>
      <c r="L15" s="78">
        <v>392</v>
      </c>
      <c r="M15" s="78">
        <v>413</v>
      </c>
      <c r="N15" s="78">
        <v>308</v>
      </c>
      <c r="O15" s="78">
        <v>365</v>
      </c>
      <c r="P15" s="78">
        <v>428</v>
      </c>
      <c r="Q15" s="78">
        <v>344</v>
      </c>
      <c r="R15" s="78">
        <v>155</v>
      </c>
      <c r="S15" s="78">
        <v>329</v>
      </c>
      <c r="T15" s="78">
        <v>260</v>
      </c>
      <c r="U15" s="78">
        <v>144</v>
      </c>
      <c r="V15" s="78">
        <v>202</v>
      </c>
      <c r="W15" s="78">
        <v>86</v>
      </c>
      <c r="X15" s="78">
        <v>9</v>
      </c>
      <c r="Y15" s="78">
        <v>281</v>
      </c>
      <c r="Z15" s="78">
        <v>119</v>
      </c>
      <c r="AA15" s="78">
        <v>73</v>
      </c>
      <c r="AB15" s="78">
        <v>52</v>
      </c>
      <c r="AC15" s="78">
        <v>36</v>
      </c>
      <c r="AD15" s="79">
        <v>180</v>
      </c>
      <c r="AE15" s="48">
        <f t="shared" si="0"/>
        <v>1366001</v>
      </c>
      <c r="AF15" s="2"/>
      <c r="AG15" s="154" t="s">
        <v>221</v>
      </c>
      <c r="AH15" s="156" t="s">
        <v>284</v>
      </c>
      <c r="AI15" s="156" t="s">
        <v>358</v>
      </c>
      <c r="AJ15" s="156" t="s">
        <v>412</v>
      </c>
      <c r="AK15" s="156" t="s">
        <v>112</v>
      </c>
      <c r="AL15" s="156" t="s">
        <v>332</v>
      </c>
      <c r="AM15" s="156" t="s">
        <v>445</v>
      </c>
      <c r="AN15" s="156" t="s">
        <v>163</v>
      </c>
      <c r="AO15" s="155" t="s">
        <v>25</v>
      </c>
      <c r="AP15" s="156" t="s">
        <v>66</v>
      </c>
      <c r="AQ15" s="159" t="s">
        <v>63</v>
      </c>
      <c r="AR15" s="156" t="s">
        <v>364</v>
      </c>
      <c r="AS15" s="157" t="s">
        <v>204</v>
      </c>
      <c r="AT15" s="156" t="s">
        <v>22</v>
      </c>
      <c r="AU15" s="156" t="s">
        <v>273</v>
      </c>
      <c r="AV15" s="156" t="s">
        <v>13</v>
      </c>
      <c r="AW15" s="156" t="s">
        <v>292</v>
      </c>
      <c r="AX15" s="156" t="s">
        <v>290</v>
      </c>
      <c r="AY15" s="156" t="s">
        <v>52</v>
      </c>
      <c r="AZ15" s="156" t="s">
        <v>84</v>
      </c>
      <c r="BA15" s="158" t="s">
        <v>91</v>
      </c>
      <c r="BB15" s="132"/>
    </row>
    <row r="16" spans="1:54" ht="12.75" x14ac:dyDescent="0.2">
      <c r="A16" s="2"/>
      <c r="B16" s="2"/>
      <c r="C16" s="2"/>
      <c r="D16" s="102" t="s">
        <v>115</v>
      </c>
      <c r="E16" s="103" t="s">
        <v>200</v>
      </c>
      <c r="F16" s="104">
        <f>B4+(2*B6)</f>
        <v>3</v>
      </c>
      <c r="G16" s="2"/>
      <c r="I16" s="131"/>
      <c r="J16" s="77">
        <v>67</v>
      </c>
      <c r="K16" s="78">
        <v>249</v>
      </c>
      <c r="L16" s="78">
        <v>312</v>
      </c>
      <c r="M16" s="78">
        <v>340</v>
      </c>
      <c r="N16" s="78">
        <v>333</v>
      </c>
      <c r="O16" s="78">
        <v>361</v>
      </c>
      <c r="P16" s="78">
        <v>217</v>
      </c>
      <c r="Q16" s="78">
        <v>417</v>
      </c>
      <c r="R16" s="78">
        <v>277</v>
      </c>
      <c r="S16" s="78">
        <v>396</v>
      </c>
      <c r="T16" s="78">
        <v>256</v>
      </c>
      <c r="U16" s="78">
        <v>145</v>
      </c>
      <c r="V16" s="78">
        <v>58</v>
      </c>
      <c r="W16" s="78">
        <v>424</v>
      </c>
      <c r="X16" s="78">
        <v>150</v>
      </c>
      <c r="Y16" s="78">
        <v>92</v>
      </c>
      <c r="Z16" s="78">
        <v>4</v>
      </c>
      <c r="AA16" s="78">
        <v>38</v>
      </c>
      <c r="AB16" s="78">
        <v>122</v>
      </c>
      <c r="AC16" s="78">
        <v>207</v>
      </c>
      <c r="AD16" s="79">
        <v>176</v>
      </c>
      <c r="AE16" s="48">
        <f t="shared" si="0"/>
        <v>1366001</v>
      </c>
      <c r="AF16" s="2"/>
      <c r="AG16" s="154" t="s">
        <v>134</v>
      </c>
      <c r="AH16" s="156" t="s">
        <v>371</v>
      </c>
      <c r="AI16" s="156" t="s">
        <v>374</v>
      </c>
      <c r="AJ16" s="156" t="s">
        <v>49</v>
      </c>
      <c r="AK16" s="156" t="s">
        <v>348</v>
      </c>
      <c r="AL16" s="156" t="s">
        <v>327</v>
      </c>
      <c r="AM16" s="156" t="s">
        <v>297</v>
      </c>
      <c r="AN16" s="155" t="s">
        <v>415</v>
      </c>
      <c r="AO16" s="156" t="s">
        <v>208</v>
      </c>
      <c r="AP16" s="156" t="s">
        <v>368</v>
      </c>
      <c r="AQ16" s="159" t="s">
        <v>253</v>
      </c>
      <c r="AR16" s="156" t="s">
        <v>350</v>
      </c>
      <c r="AS16" s="156" t="s">
        <v>214</v>
      </c>
      <c r="AT16" s="157" t="s">
        <v>458</v>
      </c>
      <c r="AU16" s="156" t="s">
        <v>40</v>
      </c>
      <c r="AV16" s="156" t="s">
        <v>183</v>
      </c>
      <c r="AW16" s="156" t="s">
        <v>252</v>
      </c>
      <c r="AX16" s="156" t="s">
        <v>132</v>
      </c>
      <c r="AY16" s="156" t="s">
        <v>233</v>
      </c>
      <c r="AZ16" s="156" t="s">
        <v>356</v>
      </c>
      <c r="BA16" s="158" t="s">
        <v>281</v>
      </c>
      <c r="BB16" s="132"/>
    </row>
    <row r="17" spans="1:54" ht="12.75" x14ac:dyDescent="0.2">
      <c r="A17" s="2"/>
      <c r="B17" s="2"/>
      <c r="C17" s="2"/>
      <c r="D17" s="102" t="s">
        <v>252</v>
      </c>
      <c r="E17" s="103" t="s">
        <v>200</v>
      </c>
      <c r="F17" s="105">
        <f>B4+(3*B6)</f>
        <v>4</v>
      </c>
      <c r="G17" s="2"/>
      <c r="I17" s="131"/>
      <c r="J17" s="77">
        <v>149</v>
      </c>
      <c r="K17" s="78">
        <v>55</v>
      </c>
      <c r="L17" s="78">
        <v>42</v>
      </c>
      <c r="M17" s="78">
        <v>85</v>
      </c>
      <c r="N17" s="78">
        <v>117</v>
      </c>
      <c r="O17" s="78">
        <v>203</v>
      </c>
      <c r="P17" s="78">
        <v>261</v>
      </c>
      <c r="Q17" s="78">
        <v>68</v>
      </c>
      <c r="R17" s="78">
        <v>429</v>
      </c>
      <c r="S17" s="78">
        <v>137</v>
      </c>
      <c r="T17" s="78">
        <v>391</v>
      </c>
      <c r="U17" s="78">
        <v>412</v>
      </c>
      <c r="V17" s="78">
        <v>12</v>
      </c>
      <c r="W17" s="78">
        <v>328</v>
      </c>
      <c r="X17" s="78">
        <v>244</v>
      </c>
      <c r="Y17" s="78">
        <v>177</v>
      </c>
      <c r="Z17" s="78">
        <v>282</v>
      </c>
      <c r="AA17" s="78">
        <v>345</v>
      </c>
      <c r="AB17" s="78">
        <v>307</v>
      </c>
      <c r="AC17" s="78">
        <v>366</v>
      </c>
      <c r="AD17" s="79">
        <v>231</v>
      </c>
      <c r="AE17" s="48">
        <f t="shared" si="0"/>
        <v>1366001</v>
      </c>
      <c r="AF17" s="2"/>
      <c r="AG17" s="154" t="s">
        <v>170</v>
      </c>
      <c r="AH17" s="156" t="s">
        <v>275</v>
      </c>
      <c r="AI17" s="156" t="s">
        <v>432</v>
      </c>
      <c r="AJ17" s="156" t="s">
        <v>151</v>
      </c>
      <c r="AK17" s="156" t="s">
        <v>247</v>
      </c>
      <c r="AL17" s="156" t="s">
        <v>75</v>
      </c>
      <c r="AM17" s="155" t="s">
        <v>238</v>
      </c>
      <c r="AN17" s="156" t="s">
        <v>3</v>
      </c>
      <c r="AO17" s="156" t="s">
        <v>456</v>
      </c>
      <c r="AP17" s="156" t="s">
        <v>6</v>
      </c>
      <c r="AQ17" s="159" t="s">
        <v>324</v>
      </c>
      <c r="AR17" s="156" t="s">
        <v>444</v>
      </c>
      <c r="AS17" s="156" t="s">
        <v>212</v>
      </c>
      <c r="AT17" s="156" t="s">
        <v>194</v>
      </c>
      <c r="AU17" s="157" t="s">
        <v>94</v>
      </c>
      <c r="AV17" s="156" t="s">
        <v>155</v>
      </c>
      <c r="AW17" s="156" t="s">
        <v>192</v>
      </c>
      <c r="AX17" s="156" t="s">
        <v>34</v>
      </c>
      <c r="AY17" s="156" t="s">
        <v>240</v>
      </c>
      <c r="AZ17" s="156" t="s">
        <v>305</v>
      </c>
      <c r="BA17" s="158" t="s">
        <v>434</v>
      </c>
      <c r="BB17" s="132"/>
    </row>
    <row r="18" spans="1:54" ht="12.75" x14ac:dyDescent="0.2">
      <c r="A18" s="2"/>
      <c r="B18" s="2"/>
      <c r="C18" s="2"/>
      <c r="D18" s="102" t="s">
        <v>180</v>
      </c>
      <c r="E18" s="103" t="s">
        <v>200</v>
      </c>
      <c r="F18" s="105">
        <f>B4+(4*B6)</f>
        <v>5</v>
      </c>
      <c r="G18" s="2"/>
      <c r="I18" s="131"/>
      <c r="J18" s="77">
        <v>173</v>
      </c>
      <c r="K18" s="78">
        <v>251</v>
      </c>
      <c r="L18" s="78">
        <v>314</v>
      </c>
      <c r="M18" s="78">
        <v>338</v>
      </c>
      <c r="N18" s="78">
        <v>335</v>
      </c>
      <c r="O18" s="78">
        <v>60</v>
      </c>
      <c r="P18" s="78">
        <v>254</v>
      </c>
      <c r="Q18" s="78">
        <v>359</v>
      </c>
      <c r="R18" s="78">
        <v>275</v>
      </c>
      <c r="S18" s="78">
        <v>398</v>
      </c>
      <c r="T18" s="78">
        <v>214</v>
      </c>
      <c r="U18" s="78">
        <v>208</v>
      </c>
      <c r="V18" s="78">
        <v>422</v>
      </c>
      <c r="W18" s="78">
        <v>153</v>
      </c>
      <c r="X18" s="78">
        <v>147</v>
      </c>
      <c r="Y18" s="78">
        <v>41</v>
      </c>
      <c r="Z18" s="78">
        <v>90</v>
      </c>
      <c r="AA18" s="78">
        <v>419</v>
      </c>
      <c r="AB18" s="78">
        <v>2</v>
      </c>
      <c r="AC18" s="78">
        <v>64</v>
      </c>
      <c r="AD18" s="79">
        <v>124</v>
      </c>
      <c r="AE18" s="48">
        <f t="shared" si="0"/>
        <v>1366001</v>
      </c>
      <c r="AF18" s="2"/>
      <c r="AG18" s="154" t="s">
        <v>41</v>
      </c>
      <c r="AH18" s="156" t="s">
        <v>431</v>
      </c>
      <c r="AI18" s="156" t="s">
        <v>388</v>
      </c>
      <c r="AJ18" s="156" t="s">
        <v>287</v>
      </c>
      <c r="AK18" s="156" t="s">
        <v>464</v>
      </c>
      <c r="AL18" s="155" t="s">
        <v>367</v>
      </c>
      <c r="AM18" s="156" t="s">
        <v>207</v>
      </c>
      <c r="AN18" s="156" t="s">
        <v>366</v>
      </c>
      <c r="AO18" s="156" t="s">
        <v>160</v>
      </c>
      <c r="AP18" s="156" t="s">
        <v>459</v>
      </c>
      <c r="AQ18" s="159" t="s">
        <v>61</v>
      </c>
      <c r="AR18" s="156" t="s">
        <v>331</v>
      </c>
      <c r="AS18" s="156" t="s">
        <v>420</v>
      </c>
      <c r="AT18" s="156" t="s">
        <v>280</v>
      </c>
      <c r="AU18" s="156" t="s">
        <v>442</v>
      </c>
      <c r="AV18" s="157" t="s">
        <v>409</v>
      </c>
      <c r="AW18" s="156" t="s">
        <v>135</v>
      </c>
      <c r="AX18" s="156" t="s">
        <v>425</v>
      </c>
      <c r="AY18" s="156" t="s">
        <v>218</v>
      </c>
      <c r="AZ18" s="156" t="s">
        <v>215</v>
      </c>
      <c r="BA18" s="158" t="s">
        <v>321</v>
      </c>
      <c r="BB18" s="132"/>
    </row>
    <row r="19" spans="1:54" ht="12.75" x14ac:dyDescent="0.2">
      <c r="A19" s="2"/>
      <c r="B19" s="2"/>
      <c r="C19" s="2"/>
      <c r="D19" s="102" t="s">
        <v>50</v>
      </c>
      <c r="E19" s="103" t="s">
        <v>200</v>
      </c>
      <c r="F19" s="104">
        <f>B4+(5*B6)</f>
        <v>6</v>
      </c>
      <c r="G19" s="2"/>
      <c r="I19" s="131"/>
      <c r="J19" s="77">
        <v>184</v>
      </c>
      <c r="K19" s="78">
        <v>247</v>
      </c>
      <c r="L19" s="78">
        <v>223</v>
      </c>
      <c r="M19" s="78">
        <v>394</v>
      </c>
      <c r="N19" s="78">
        <v>205</v>
      </c>
      <c r="O19" s="78">
        <v>415</v>
      </c>
      <c r="P19" s="78">
        <v>288</v>
      </c>
      <c r="Q19" s="78">
        <v>363</v>
      </c>
      <c r="R19" s="78">
        <v>279</v>
      </c>
      <c r="S19" s="78">
        <v>342</v>
      </c>
      <c r="T19" s="78">
        <v>16</v>
      </c>
      <c r="U19" s="78">
        <v>140</v>
      </c>
      <c r="V19" s="78">
        <v>7</v>
      </c>
      <c r="W19" s="78">
        <v>65</v>
      </c>
      <c r="X19" s="78">
        <v>383</v>
      </c>
      <c r="Y19" s="78">
        <v>93</v>
      </c>
      <c r="Z19" s="78">
        <v>35</v>
      </c>
      <c r="AA19" s="78">
        <v>178</v>
      </c>
      <c r="AB19" s="78">
        <v>132</v>
      </c>
      <c r="AC19" s="78">
        <v>331</v>
      </c>
      <c r="AD19" s="79">
        <v>321</v>
      </c>
      <c r="AE19" s="48">
        <f t="shared" si="0"/>
        <v>1366001</v>
      </c>
      <c r="AF19" s="2"/>
      <c r="AG19" s="173" t="s">
        <v>187</v>
      </c>
      <c r="AH19" s="156" t="s">
        <v>29</v>
      </c>
      <c r="AI19" s="174" t="s">
        <v>157</v>
      </c>
      <c r="AJ19" s="156" t="s">
        <v>312</v>
      </c>
      <c r="AK19" s="155" t="s">
        <v>140</v>
      </c>
      <c r="AL19" s="156" t="s">
        <v>400</v>
      </c>
      <c r="AM19" s="174" t="s">
        <v>46</v>
      </c>
      <c r="AN19" s="156" t="s">
        <v>373</v>
      </c>
      <c r="AO19" s="156" t="s">
        <v>254</v>
      </c>
      <c r="AP19" s="156" t="s">
        <v>99</v>
      </c>
      <c r="AQ19" s="174" t="s">
        <v>17</v>
      </c>
      <c r="AR19" s="156" t="s">
        <v>248</v>
      </c>
      <c r="AS19" s="156" t="s">
        <v>228</v>
      </c>
      <c r="AT19" s="156" t="s">
        <v>86</v>
      </c>
      <c r="AU19" s="174" t="s">
        <v>337</v>
      </c>
      <c r="AV19" s="156" t="s">
        <v>72</v>
      </c>
      <c r="AW19" s="157" t="s">
        <v>213</v>
      </c>
      <c r="AX19" s="156" t="s">
        <v>26</v>
      </c>
      <c r="AY19" s="174" t="s">
        <v>24</v>
      </c>
      <c r="AZ19" s="156" t="s">
        <v>113</v>
      </c>
      <c r="BA19" s="175" t="s">
        <v>162</v>
      </c>
      <c r="BB19" s="132"/>
    </row>
    <row r="20" spans="1:54" ht="12.75" x14ac:dyDescent="0.2">
      <c r="A20" s="2"/>
      <c r="B20" s="2"/>
      <c r="C20" s="2"/>
      <c r="D20" s="102" t="s">
        <v>228</v>
      </c>
      <c r="E20" s="103" t="s">
        <v>200</v>
      </c>
      <c r="F20" s="104">
        <f>B4+(6*B6)</f>
        <v>7</v>
      </c>
      <c r="G20" s="2"/>
      <c r="I20" s="131"/>
      <c r="J20" s="77">
        <v>174</v>
      </c>
      <c r="K20" s="78">
        <v>206</v>
      </c>
      <c r="L20" s="78">
        <v>69</v>
      </c>
      <c r="M20" s="78">
        <v>341</v>
      </c>
      <c r="N20" s="78">
        <v>34</v>
      </c>
      <c r="O20" s="78">
        <v>123</v>
      </c>
      <c r="P20" s="78">
        <v>425</v>
      </c>
      <c r="Q20" s="78">
        <v>143</v>
      </c>
      <c r="R20" s="78">
        <v>156</v>
      </c>
      <c r="S20" s="78">
        <v>56</v>
      </c>
      <c r="T20" s="78">
        <v>8</v>
      </c>
      <c r="U20" s="78">
        <v>311</v>
      </c>
      <c r="V20" s="78">
        <v>218</v>
      </c>
      <c r="W20" s="78">
        <v>278</v>
      </c>
      <c r="X20" s="78">
        <v>416</v>
      </c>
      <c r="Y20" s="78">
        <v>332</v>
      </c>
      <c r="Z20" s="78">
        <v>257</v>
      </c>
      <c r="AA20" s="78">
        <v>248</v>
      </c>
      <c r="AB20" s="78">
        <v>362</v>
      </c>
      <c r="AC20" s="78">
        <v>89</v>
      </c>
      <c r="AD20" s="79">
        <v>395</v>
      </c>
      <c r="AE20" s="48">
        <f t="shared" si="0"/>
        <v>1366001</v>
      </c>
      <c r="AF20" s="2"/>
      <c r="AG20" s="154" t="s">
        <v>219</v>
      </c>
      <c r="AH20" s="156" t="s">
        <v>9</v>
      </c>
      <c r="AI20" s="156" t="s">
        <v>199</v>
      </c>
      <c r="AJ20" s="155" t="s">
        <v>227</v>
      </c>
      <c r="AK20" s="156" t="s">
        <v>36</v>
      </c>
      <c r="AL20" s="156" t="s">
        <v>325</v>
      </c>
      <c r="AM20" s="156" t="s">
        <v>453</v>
      </c>
      <c r="AN20" s="156" t="s">
        <v>169</v>
      </c>
      <c r="AO20" s="156" t="s">
        <v>202</v>
      </c>
      <c r="AP20" s="156" t="s">
        <v>149</v>
      </c>
      <c r="AQ20" s="159" t="s">
        <v>100</v>
      </c>
      <c r="AR20" s="156" t="s">
        <v>47</v>
      </c>
      <c r="AS20" s="156" t="s">
        <v>173</v>
      </c>
      <c r="AT20" s="156" t="s">
        <v>79</v>
      </c>
      <c r="AU20" s="156" t="s">
        <v>430</v>
      </c>
      <c r="AV20" s="156" t="s">
        <v>302</v>
      </c>
      <c r="AW20" s="156" t="s">
        <v>143</v>
      </c>
      <c r="AX20" s="157" t="s">
        <v>206</v>
      </c>
      <c r="AY20" s="156" t="s">
        <v>380</v>
      </c>
      <c r="AZ20" s="156" t="s">
        <v>262</v>
      </c>
      <c r="BA20" s="158" t="s">
        <v>314</v>
      </c>
      <c r="BB20" s="132"/>
    </row>
    <row r="21" spans="1:54" ht="12.75" x14ac:dyDescent="0.2">
      <c r="A21" s="2"/>
      <c r="B21" s="2"/>
      <c r="C21" s="2"/>
      <c r="D21" s="102" t="s">
        <v>100</v>
      </c>
      <c r="E21" s="103" t="s">
        <v>200</v>
      </c>
      <c r="F21" s="105">
        <f>B4+(7*B6)</f>
        <v>8</v>
      </c>
      <c r="G21" s="2"/>
      <c r="I21" s="131"/>
      <c r="J21" s="77">
        <v>427</v>
      </c>
      <c r="K21" s="78">
        <v>204</v>
      </c>
      <c r="L21" s="78">
        <v>309</v>
      </c>
      <c r="M21" s="78">
        <v>94</v>
      </c>
      <c r="N21" s="78">
        <v>33</v>
      </c>
      <c r="O21" s="78">
        <v>120</v>
      </c>
      <c r="P21" s="78">
        <v>54</v>
      </c>
      <c r="Q21" s="78">
        <v>157</v>
      </c>
      <c r="R21" s="78">
        <v>6</v>
      </c>
      <c r="S21" s="78">
        <v>72</v>
      </c>
      <c r="T21" s="78">
        <v>259</v>
      </c>
      <c r="U21" s="78">
        <v>343</v>
      </c>
      <c r="V21" s="78">
        <v>364</v>
      </c>
      <c r="W21" s="78">
        <v>330</v>
      </c>
      <c r="X21" s="78">
        <v>216</v>
      </c>
      <c r="Y21" s="78">
        <v>141</v>
      </c>
      <c r="Z21" s="78">
        <v>393</v>
      </c>
      <c r="AA21" s="78">
        <v>280</v>
      </c>
      <c r="AB21" s="78">
        <v>246</v>
      </c>
      <c r="AC21" s="78">
        <v>414</v>
      </c>
      <c r="AD21" s="79">
        <v>179</v>
      </c>
      <c r="AE21" s="48">
        <f t="shared" si="0"/>
        <v>1366001</v>
      </c>
      <c r="AF21" s="2"/>
      <c r="AG21" s="154" t="s">
        <v>443</v>
      </c>
      <c r="AH21" s="156" t="s">
        <v>267</v>
      </c>
      <c r="AI21" s="155" t="s">
        <v>301</v>
      </c>
      <c r="AJ21" s="156" t="s">
        <v>246</v>
      </c>
      <c r="AK21" s="156" t="s">
        <v>148</v>
      </c>
      <c r="AL21" s="156" t="s">
        <v>168</v>
      </c>
      <c r="AM21" s="156" t="s">
        <v>102</v>
      </c>
      <c r="AN21" s="156" t="s">
        <v>90</v>
      </c>
      <c r="AO21" s="156" t="s">
        <v>50</v>
      </c>
      <c r="AP21" s="156" t="s">
        <v>118</v>
      </c>
      <c r="AQ21" s="159" t="s">
        <v>191</v>
      </c>
      <c r="AR21" s="156" t="s">
        <v>272</v>
      </c>
      <c r="AS21" s="156" t="s">
        <v>357</v>
      </c>
      <c r="AT21" s="156" t="s">
        <v>241</v>
      </c>
      <c r="AU21" s="156" t="s">
        <v>125</v>
      </c>
      <c r="AV21" s="156" t="s">
        <v>121</v>
      </c>
      <c r="AW21" s="156" t="s">
        <v>340</v>
      </c>
      <c r="AX21" s="156" t="s">
        <v>144</v>
      </c>
      <c r="AY21" s="157" t="s">
        <v>158</v>
      </c>
      <c r="AZ21" s="156" t="s">
        <v>433</v>
      </c>
      <c r="BA21" s="158" t="s">
        <v>203</v>
      </c>
      <c r="BB21" s="132"/>
    </row>
    <row r="22" spans="1:54" ht="12.75" x14ac:dyDescent="0.2">
      <c r="A22" s="2"/>
      <c r="B22" s="2"/>
      <c r="C22" s="2"/>
      <c r="D22" s="102" t="s">
        <v>273</v>
      </c>
      <c r="E22" s="103" t="s">
        <v>200</v>
      </c>
      <c r="F22" s="105">
        <f>B4+(8*B6)</f>
        <v>9</v>
      </c>
      <c r="G22" s="2"/>
      <c r="I22" s="131"/>
      <c r="J22" s="77">
        <v>420</v>
      </c>
      <c r="K22" s="78">
        <v>172</v>
      </c>
      <c r="L22" s="78">
        <v>146</v>
      </c>
      <c r="M22" s="78">
        <v>88</v>
      </c>
      <c r="N22" s="78">
        <v>126</v>
      </c>
      <c r="O22" s="78">
        <v>40</v>
      </c>
      <c r="P22" s="78">
        <v>210</v>
      </c>
      <c r="Q22" s="78">
        <v>66</v>
      </c>
      <c r="R22" s="78">
        <v>151</v>
      </c>
      <c r="S22" s="78">
        <v>63</v>
      </c>
      <c r="T22" s="78">
        <v>1</v>
      </c>
      <c r="U22" s="78">
        <v>337</v>
      </c>
      <c r="V22" s="78">
        <v>213</v>
      </c>
      <c r="W22" s="78">
        <v>274</v>
      </c>
      <c r="X22" s="78">
        <v>358</v>
      </c>
      <c r="Y22" s="78">
        <v>336</v>
      </c>
      <c r="Z22" s="78">
        <v>252</v>
      </c>
      <c r="AA22" s="78">
        <v>253</v>
      </c>
      <c r="AB22" s="78">
        <v>315</v>
      </c>
      <c r="AC22" s="78">
        <v>421</v>
      </c>
      <c r="AD22" s="79">
        <v>399</v>
      </c>
      <c r="AE22" s="48">
        <f t="shared" si="0"/>
        <v>1366001</v>
      </c>
      <c r="AF22" s="2"/>
      <c r="AG22" s="154" t="s">
        <v>447</v>
      </c>
      <c r="AH22" s="155" t="s">
        <v>171</v>
      </c>
      <c r="AI22" s="156" t="s">
        <v>401</v>
      </c>
      <c r="AJ22" s="156" t="s">
        <v>87</v>
      </c>
      <c r="AK22" s="156" t="s">
        <v>457</v>
      </c>
      <c r="AL22" s="156" t="s">
        <v>315</v>
      </c>
      <c r="AM22" s="156" t="s">
        <v>427</v>
      </c>
      <c r="AN22" s="156" t="s">
        <v>261</v>
      </c>
      <c r="AO22" s="156" t="s">
        <v>235</v>
      </c>
      <c r="AP22" s="156" t="s">
        <v>465</v>
      </c>
      <c r="AQ22" s="159" t="s">
        <v>68</v>
      </c>
      <c r="AR22" s="156" t="s">
        <v>114</v>
      </c>
      <c r="AS22" s="156" t="s">
        <v>189</v>
      </c>
      <c r="AT22" s="156" t="s">
        <v>286</v>
      </c>
      <c r="AU22" s="156" t="s">
        <v>376</v>
      </c>
      <c r="AV22" s="156" t="s">
        <v>405</v>
      </c>
      <c r="AW22" s="156" t="s">
        <v>423</v>
      </c>
      <c r="AX22" s="156" t="s">
        <v>30</v>
      </c>
      <c r="AY22" s="156" t="s">
        <v>418</v>
      </c>
      <c r="AZ22" s="157" t="s">
        <v>426</v>
      </c>
      <c r="BA22" s="158" t="s">
        <v>402</v>
      </c>
      <c r="BB22" s="132"/>
    </row>
    <row r="23" spans="1:54" ht="13.5" thickBot="1" x14ac:dyDescent="0.25">
      <c r="A23" s="2"/>
      <c r="B23" s="2"/>
      <c r="C23" s="2"/>
      <c r="D23" s="102" t="s">
        <v>147</v>
      </c>
      <c r="E23" s="103" t="s">
        <v>200</v>
      </c>
      <c r="F23" s="104">
        <f>B4+(9*B6)</f>
        <v>10</v>
      </c>
      <c r="G23" s="2"/>
      <c r="I23" s="131"/>
      <c r="J23" s="80">
        <v>431</v>
      </c>
      <c r="K23" s="81">
        <v>371</v>
      </c>
      <c r="L23" s="81">
        <v>351</v>
      </c>
      <c r="M23" s="81">
        <v>273</v>
      </c>
      <c r="N23" s="81">
        <v>403</v>
      </c>
      <c r="O23" s="81">
        <v>326</v>
      </c>
      <c r="P23" s="81">
        <v>5</v>
      </c>
      <c r="Q23" s="81">
        <v>385</v>
      </c>
      <c r="R23" s="81">
        <v>284</v>
      </c>
      <c r="S23" s="81">
        <v>306</v>
      </c>
      <c r="T23" s="81">
        <v>230</v>
      </c>
      <c r="U23" s="81">
        <v>75</v>
      </c>
      <c r="V23" s="81">
        <v>199</v>
      </c>
      <c r="W23" s="81">
        <v>96</v>
      </c>
      <c r="X23" s="81">
        <v>62</v>
      </c>
      <c r="Y23" s="81">
        <v>115</v>
      </c>
      <c r="Z23" s="81">
        <v>148</v>
      </c>
      <c r="AA23" s="81">
        <v>138</v>
      </c>
      <c r="AB23" s="81">
        <v>171</v>
      </c>
      <c r="AC23" s="81">
        <v>31</v>
      </c>
      <c r="AD23" s="82">
        <v>241</v>
      </c>
      <c r="AE23" s="48">
        <f t="shared" si="0"/>
        <v>1366001</v>
      </c>
      <c r="AF23" s="2"/>
      <c r="AG23" s="165" t="s">
        <v>416</v>
      </c>
      <c r="AH23" s="166" t="s">
        <v>311</v>
      </c>
      <c r="AI23" s="166" t="s">
        <v>195</v>
      </c>
      <c r="AJ23" s="166" t="s">
        <v>411</v>
      </c>
      <c r="AK23" s="166" t="s">
        <v>421</v>
      </c>
      <c r="AL23" s="166" t="s">
        <v>129</v>
      </c>
      <c r="AM23" s="166" t="s">
        <v>180</v>
      </c>
      <c r="AN23" s="166" t="s">
        <v>372</v>
      </c>
      <c r="AO23" s="166" t="s">
        <v>239</v>
      </c>
      <c r="AP23" s="166" t="s">
        <v>65</v>
      </c>
      <c r="AQ23" s="177" t="s">
        <v>450</v>
      </c>
      <c r="AR23" s="166" t="s">
        <v>53</v>
      </c>
      <c r="AS23" s="166" t="s">
        <v>282</v>
      </c>
      <c r="AT23" s="166" t="s">
        <v>291</v>
      </c>
      <c r="AU23" s="166" t="s">
        <v>463</v>
      </c>
      <c r="AV23" s="166" t="s">
        <v>184</v>
      </c>
      <c r="AW23" s="166" t="s">
        <v>294</v>
      </c>
      <c r="AX23" s="166" t="s">
        <v>185</v>
      </c>
      <c r="AY23" s="166" t="s">
        <v>295</v>
      </c>
      <c r="AZ23" s="166" t="s">
        <v>101</v>
      </c>
      <c r="BA23" s="169" t="s">
        <v>174</v>
      </c>
      <c r="BB23" s="132"/>
    </row>
    <row r="24" spans="1:54" ht="12.75" x14ac:dyDescent="0.2">
      <c r="A24" s="2"/>
      <c r="B24" s="2"/>
      <c r="C24" s="2"/>
      <c r="D24" s="102" t="s">
        <v>35</v>
      </c>
      <c r="E24" s="103" t="s">
        <v>200</v>
      </c>
      <c r="F24" s="104">
        <f>B4+(10*B6)</f>
        <v>11</v>
      </c>
      <c r="G24" s="2"/>
      <c r="I24" s="131"/>
      <c r="J24" s="83">
        <f>SUM(J3:J23)</f>
        <v>4641</v>
      </c>
      <c r="K24" s="84">
        <f t="shared" ref="K24:AD24" si="1">SUM(K3:K23)</f>
        <v>4641</v>
      </c>
      <c r="L24" s="84">
        <f t="shared" si="1"/>
        <v>4641</v>
      </c>
      <c r="M24" s="84">
        <f t="shared" si="1"/>
        <v>4641</v>
      </c>
      <c r="N24" s="84">
        <f t="shared" si="1"/>
        <v>4641</v>
      </c>
      <c r="O24" s="84">
        <f t="shared" si="1"/>
        <v>4641</v>
      </c>
      <c r="P24" s="84">
        <f t="shared" si="1"/>
        <v>4641</v>
      </c>
      <c r="Q24" s="84">
        <f t="shared" si="1"/>
        <v>4641</v>
      </c>
      <c r="R24" s="84">
        <f t="shared" si="1"/>
        <v>4641</v>
      </c>
      <c r="S24" s="84">
        <f t="shared" si="1"/>
        <v>4641</v>
      </c>
      <c r="T24" s="84">
        <f t="shared" si="1"/>
        <v>4641</v>
      </c>
      <c r="U24" s="84">
        <f t="shared" si="1"/>
        <v>4641</v>
      </c>
      <c r="V24" s="84">
        <f t="shared" si="1"/>
        <v>4641</v>
      </c>
      <c r="W24" s="84">
        <f t="shared" si="1"/>
        <v>4641</v>
      </c>
      <c r="X24" s="84">
        <f t="shared" si="1"/>
        <v>4641</v>
      </c>
      <c r="Y24" s="84">
        <f t="shared" si="1"/>
        <v>4641</v>
      </c>
      <c r="Z24" s="84">
        <f t="shared" si="1"/>
        <v>4641</v>
      </c>
      <c r="AA24" s="84">
        <f t="shared" si="1"/>
        <v>4641</v>
      </c>
      <c r="AB24" s="84">
        <f t="shared" si="1"/>
        <v>4641</v>
      </c>
      <c r="AC24" s="84">
        <f t="shared" si="1"/>
        <v>4641</v>
      </c>
      <c r="AD24" s="84">
        <f t="shared" si="1"/>
        <v>4641</v>
      </c>
      <c r="AE24" s="51">
        <f>J3^3+K4^3+L5^3+M6^3+N7^3+O8^3+P9^3+Q10^3+R11^3+S12^3+T13^3+U14^3+V15^3+W16^3+X17^3+Y18^3+Z19^3+AA20^3+AB21^3+AC22^3+AD23^3</f>
        <v>452316501</v>
      </c>
      <c r="AF24" s="2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32"/>
    </row>
    <row r="25" spans="1:54" ht="13.5" thickBot="1" x14ac:dyDescent="0.25">
      <c r="A25" s="2"/>
      <c r="B25" s="2"/>
      <c r="C25" s="2"/>
      <c r="D25" s="102" t="s">
        <v>212</v>
      </c>
      <c r="E25" s="103" t="s">
        <v>200</v>
      </c>
      <c r="F25" s="105">
        <f>B4+(11*B6)</f>
        <v>12</v>
      </c>
      <c r="G25" s="2"/>
      <c r="I25" s="131"/>
      <c r="J25" s="41">
        <f>SUMSQ(J3:J23)</f>
        <v>1366001</v>
      </c>
      <c r="K25" s="42">
        <f t="shared" ref="K25:AD25" si="2">SUMSQ(K3:K23)</f>
        <v>1366001</v>
      </c>
      <c r="L25" s="42">
        <f t="shared" si="2"/>
        <v>1366001</v>
      </c>
      <c r="M25" s="42">
        <f t="shared" si="2"/>
        <v>1366001</v>
      </c>
      <c r="N25" s="42">
        <f t="shared" si="2"/>
        <v>1366001</v>
      </c>
      <c r="O25" s="42">
        <f t="shared" si="2"/>
        <v>1366001</v>
      </c>
      <c r="P25" s="42">
        <f t="shared" si="2"/>
        <v>1366001</v>
      </c>
      <c r="Q25" s="42">
        <f t="shared" si="2"/>
        <v>1366001</v>
      </c>
      <c r="R25" s="42">
        <f t="shared" si="2"/>
        <v>1366001</v>
      </c>
      <c r="S25" s="42">
        <f t="shared" si="2"/>
        <v>1366001</v>
      </c>
      <c r="T25" s="151">
        <f>T3^3+T4^3+T5^3+T6^3+T7^3+T8^3+T9^3+T10^3+T11^3+T12^3+T13^3+T14^3+T15^3+T16^3+T17^3+T18^3+T19^3+T20^3+T21^3+T22^3+T23^3</f>
        <v>452316501</v>
      </c>
      <c r="U25" s="42">
        <f t="shared" si="2"/>
        <v>1366001</v>
      </c>
      <c r="V25" s="42">
        <f t="shared" si="2"/>
        <v>1366001</v>
      </c>
      <c r="W25" s="42">
        <f t="shared" si="2"/>
        <v>1366001</v>
      </c>
      <c r="X25" s="42">
        <f t="shared" si="2"/>
        <v>1366001</v>
      </c>
      <c r="Y25" s="42">
        <f t="shared" si="2"/>
        <v>1366001</v>
      </c>
      <c r="Z25" s="42">
        <f t="shared" si="2"/>
        <v>1366001</v>
      </c>
      <c r="AA25" s="42">
        <f t="shared" si="2"/>
        <v>1366001</v>
      </c>
      <c r="AB25" s="42">
        <f t="shared" si="2"/>
        <v>1366001</v>
      </c>
      <c r="AC25" s="42">
        <f t="shared" si="2"/>
        <v>1366001</v>
      </c>
      <c r="AD25" s="42">
        <f t="shared" si="2"/>
        <v>1366001</v>
      </c>
      <c r="AE25" s="55">
        <f>J23^3+K22^3+L21^3+M20^3+N19^3+O18^3+P17^3+Q16^3+R15^3+S14^3+T13^3+U12^3+V11^3+W10^3+X9^3+Y8^3+Z7^3+AA6^3+AB5^3+AC4^3+AD3^3</f>
        <v>452316501</v>
      </c>
      <c r="AF25" s="2"/>
      <c r="AG25" s="156" t="s">
        <v>27</v>
      </c>
      <c r="AH25" s="156" t="s">
        <v>461</v>
      </c>
      <c r="AI25" s="156" t="s">
        <v>42</v>
      </c>
      <c r="AJ25" s="156" t="s">
        <v>296</v>
      </c>
      <c r="AK25" s="156" t="s">
        <v>428</v>
      </c>
      <c r="AL25" s="156" t="s">
        <v>455</v>
      </c>
      <c r="AM25" s="156" t="s">
        <v>109</v>
      </c>
      <c r="AN25" s="156" t="s">
        <v>313</v>
      </c>
      <c r="AO25" s="156" t="s">
        <v>298</v>
      </c>
      <c r="AP25" s="156" t="s">
        <v>318</v>
      </c>
      <c r="AQ25" s="156" t="s">
        <v>110</v>
      </c>
      <c r="AR25" s="156" t="s">
        <v>349</v>
      </c>
      <c r="AS25" s="156" t="s">
        <v>204</v>
      </c>
      <c r="AT25" s="156" t="s">
        <v>458</v>
      </c>
      <c r="AU25" s="156" t="s">
        <v>94</v>
      </c>
      <c r="AV25" s="156" t="s">
        <v>409</v>
      </c>
      <c r="AW25" s="156" t="s">
        <v>213</v>
      </c>
      <c r="AX25" s="156" t="s">
        <v>206</v>
      </c>
      <c r="AY25" s="156" t="s">
        <v>158</v>
      </c>
      <c r="AZ25" s="156" t="s">
        <v>426</v>
      </c>
      <c r="BA25" s="156" t="s">
        <v>174</v>
      </c>
      <c r="BB25" s="132"/>
    </row>
    <row r="26" spans="1:54" ht="12.75" thickBot="1" x14ac:dyDescent="0.25">
      <c r="A26" s="2"/>
      <c r="B26" s="2"/>
      <c r="C26" s="2"/>
      <c r="D26" s="102" t="s">
        <v>83</v>
      </c>
      <c r="E26" s="103" t="s">
        <v>200</v>
      </c>
      <c r="F26" s="105">
        <f>B4+(12*B6)</f>
        <v>13</v>
      </c>
      <c r="G26" s="2"/>
      <c r="I26" s="133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66" t="s">
        <v>416</v>
      </c>
      <c r="AH26" s="166" t="s">
        <v>171</v>
      </c>
      <c r="AI26" s="166" t="s">
        <v>301</v>
      </c>
      <c r="AJ26" s="166" t="s">
        <v>227</v>
      </c>
      <c r="AK26" s="166" t="s">
        <v>140</v>
      </c>
      <c r="AL26" s="166" t="s">
        <v>367</v>
      </c>
      <c r="AM26" s="166" t="s">
        <v>238</v>
      </c>
      <c r="AN26" s="166" t="s">
        <v>415</v>
      </c>
      <c r="AO26" s="166" t="s">
        <v>25</v>
      </c>
      <c r="AP26" s="166" t="s">
        <v>354</v>
      </c>
      <c r="AQ26" s="166" t="s">
        <v>110</v>
      </c>
      <c r="AR26" s="166" t="s">
        <v>2</v>
      </c>
      <c r="AS26" s="166" t="s">
        <v>176</v>
      </c>
      <c r="AT26" s="166" t="s">
        <v>243</v>
      </c>
      <c r="AU26" s="166" t="s">
        <v>266</v>
      </c>
      <c r="AV26" s="166" t="s">
        <v>362</v>
      </c>
      <c r="AW26" s="166" t="s">
        <v>62</v>
      </c>
      <c r="AX26" s="166" t="s">
        <v>277</v>
      </c>
      <c r="AY26" s="166" t="s">
        <v>201</v>
      </c>
      <c r="AZ26" s="166" t="s">
        <v>319</v>
      </c>
      <c r="BA26" s="166" t="s">
        <v>35</v>
      </c>
      <c r="BB26" s="135"/>
    </row>
    <row r="27" spans="1:54" ht="12.75" thickBot="1" x14ac:dyDescent="0.25">
      <c r="A27" s="2"/>
      <c r="B27" s="2"/>
      <c r="C27" s="2"/>
      <c r="D27" s="102" t="s">
        <v>258</v>
      </c>
      <c r="E27" s="103" t="s">
        <v>200</v>
      </c>
      <c r="F27" s="104">
        <f>B4+(13*B6)</f>
        <v>14</v>
      </c>
      <c r="G27" s="2"/>
    </row>
    <row r="28" spans="1:54" ht="13.5" thickBot="1" x14ac:dyDescent="0.25">
      <c r="A28" s="2"/>
      <c r="B28" s="2"/>
      <c r="C28" s="2"/>
      <c r="D28" s="102" t="s">
        <v>131</v>
      </c>
      <c r="E28" s="103" t="s">
        <v>200</v>
      </c>
      <c r="F28" s="104">
        <f>B4+(14*B6)</f>
        <v>15</v>
      </c>
      <c r="G28" s="2"/>
      <c r="I28" s="8"/>
      <c r="J28" s="9"/>
      <c r="K28" s="127"/>
      <c r="L28" s="9"/>
      <c r="M28" s="9"/>
      <c r="N28" s="9"/>
      <c r="O28" s="9"/>
      <c r="P28" s="9"/>
      <c r="Q28" s="128"/>
      <c r="R28" s="128"/>
      <c r="S28" s="96"/>
      <c r="T28" s="96" t="s">
        <v>468</v>
      </c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9"/>
      <c r="AH28" s="127"/>
      <c r="AI28" s="9"/>
      <c r="AJ28" s="9"/>
      <c r="AK28" s="9"/>
      <c r="AL28" s="9"/>
      <c r="AM28" s="9"/>
      <c r="AN28" s="9"/>
      <c r="AO28" s="9"/>
      <c r="AP28" s="129" t="s">
        <v>469</v>
      </c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30"/>
    </row>
    <row r="29" spans="1:54" ht="12.75" x14ac:dyDescent="0.2">
      <c r="A29" s="2"/>
      <c r="B29" s="2"/>
      <c r="C29" s="2"/>
      <c r="D29" s="102" t="s">
        <v>17</v>
      </c>
      <c r="E29" s="103" t="s">
        <v>200</v>
      </c>
      <c r="F29" s="104">
        <f>B4+(15*B6)</f>
        <v>16</v>
      </c>
      <c r="G29" s="2"/>
      <c r="I29" s="131"/>
      <c r="J29" s="137">
        <v>201</v>
      </c>
      <c r="K29" s="138">
        <v>411</v>
      </c>
      <c r="L29" s="138">
        <v>271</v>
      </c>
      <c r="M29" s="138">
        <v>304</v>
      </c>
      <c r="N29" s="138">
        <v>294</v>
      </c>
      <c r="O29" s="138">
        <v>327</v>
      </c>
      <c r="P29" s="138">
        <v>380</v>
      </c>
      <c r="Q29" s="138">
        <v>346</v>
      </c>
      <c r="R29" s="138">
        <v>243</v>
      </c>
      <c r="S29" s="138">
        <v>367</v>
      </c>
      <c r="T29" s="138">
        <v>212</v>
      </c>
      <c r="U29" s="138">
        <v>136</v>
      </c>
      <c r="V29" s="138">
        <v>158</v>
      </c>
      <c r="W29" s="138">
        <v>57</v>
      </c>
      <c r="X29" s="138">
        <v>437</v>
      </c>
      <c r="Y29" s="138">
        <v>116</v>
      </c>
      <c r="Z29" s="138">
        <v>39</v>
      </c>
      <c r="AA29" s="138">
        <v>169</v>
      </c>
      <c r="AB29" s="138">
        <v>91</v>
      </c>
      <c r="AC29" s="138">
        <v>71</v>
      </c>
      <c r="AD29" s="139">
        <v>11</v>
      </c>
      <c r="AE29" s="111">
        <f>SUMSQ(J29:AD29)</f>
        <v>1366001</v>
      </c>
      <c r="AF29" s="2"/>
      <c r="AG29" s="168" t="s">
        <v>27</v>
      </c>
      <c r="AH29" s="152" t="s">
        <v>446</v>
      </c>
      <c r="AI29" s="152" t="s">
        <v>378</v>
      </c>
      <c r="AJ29" s="152" t="s">
        <v>14</v>
      </c>
      <c r="AK29" s="152" t="s">
        <v>414</v>
      </c>
      <c r="AL29" s="152" t="s">
        <v>15</v>
      </c>
      <c r="AM29" s="152" t="s">
        <v>381</v>
      </c>
      <c r="AN29" s="152" t="s">
        <v>211</v>
      </c>
      <c r="AO29" s="152" t="s">
        <v>222</v>
      </c>
      <c r="AP29" s="152" t="s">
        <v>370</v>
      </c>
      <c r="AQ29" s="176" t="s">
        <v>10</v>
      </c>
      <c r="AR29" s="152" t="s">
        <v>137</v>
      </c>
      <c r="AS29" s="152" t="s">
        <v>265</v>
      </c>
      <c r="AT29" s="152" t="s">
        <v>37</v>
      </c>
      <c r="AU29" s="152" t="s">
        <v>403</v>
      </c>
      <c r="AV29" s="152" t="s">
        <v>73</v>
      </c>
      <c r="AW29" s="152" t="s">
        <v>347</v>
      </c>
      <c r="AX29" s="152" t="s">
        <v>250</v>
      </c>
      <c r="AY29" s="152" t="s">
        <v>4</v>
      </c>
      <c r="AZ29" s="152" t="s">
        <v>245</v>
      </c>
      <c r="BA29" s="153" t="s">
        <v>35</v>
      </c>
      <c r="BB29" s="132"/>
    </row>
    <row r="30" spans="1:54" ht="12.75" x14ac:dyDescent="0.2">
      <c r="A30" s="2"/>
      <c r="B30" s="2"/>
      <c r="C30" s="2"/>
      <c r="D30" s="102" t="s">
        <v>196</v>
      </c>
      <c r="E30" s="103" t="s">
        <v>200</v>
      </c>
      <c r="F30" s="104">
        <f>B4+(16*B6)</f>
        <v>17</v>
      </c>
      <c r="G30" s="2"/>
      <c r="I30" s="131"/>
      <c r="J30" s="140">
        <v>43</v>
      </c>
      <c r="K30" s="141">
        <v>21</v>
      </c>
      <c r="L30" s="141">
        <v>127</v>
      </c>
      <c r="M30" s="141">
        <v>189</v>
      </c>
      <c r="N30" s="141">
        <v>190</v>
      </c>
      <c r="O30" s="141">
        <v>106</v>
      </c>
      <c r="P30" s="141">
        <v>84</v>
      </c>
      <c r="Q30" s="141">
        <v>168</v>
      </c>
      <c r="R30" s="141">
        <v>229</v>
      </c>
      <c r="S30" s="141">
        <v>105</v>
      </c>
      <c r="T30" s="141">
        <v>441</v>
      </c>
      <c r="U30" s="141">
        <v>379</v>
      </c>
      <c r="V30" s="141">
        <v>291</v>
      </c>
      <c r="W30" s="141">
        <v>376</v>
      </c>
      <c r="X30" s="141">
        <v>232</v>
      </c>
      <c r="Y30" s="141">
        <v>402</v>
      </c>
      <c r="Z30" s="141">
        <v>316</v>
      </c>
      <c r="AA30" s="141">
        <v>354</v>
      </c>
      <c r="AB30" s="141">
        <v>296</v>
      </c>
      <c r="AC30" s="141">
        <v>270</v>
      </c>
      <c r="AD30" s="142">
        <v>22</v>
      </c>
      <c r="AE30" s="48">
        <f t="shared" ref="AE30:AE49" si="3">SUMSQ(J30:AD30)</f>
        <v>1366001</v>
      </c>
      <c r="AF30" s="2"/>
      <c r="AG30" s="154" t="s">
        <v>260</v>
      </c>
      <c r="AH30" s="157" t="s">
        <v>461</v>
      </c>
      <c r="AI30" s="156" t="s">
        <v>39</v>
      </c>
      <c r="AJ30" s="156" t="s">
        <v>440</v>
      </c>
      <c r="AK30" s="156" t="s">
        <v>188</v>
      </c>
      <c r="AL30" s="156" t="s">
        <v>105</v>
      </c>
      <c r="AM30" s="156" t="s">
        <v>432</v>
      </c>
      <c r="AN30" s="156" t="s">
        <v>454</v>
      </c>
      <c r="AO30" s="156" t="s">
        <v>310</v>
      </c>
      <c r="AP30" s="156" t="s">
        <v>417</v>
      </c>
      <c r="AQ30" s="159" t="s">
        <v>396</v>
      </c>
      <c r="AR30" s="156" t="s">
        <v>335</v>
      </c>
      <c r="AS30" s="156" t="s">
        <v>360</v>
      </c>
      <c r="AT30" s="156" t="s">
        <v>342</v>
      </c>
      <c r="AU30" s="156" t="s">
        <v>77</v>
      </c>
      <c r="AV30" s="156" t="s">
        <v>389</v>
      </c>
      <c r="AW30" s="156" t="s">
        <v>178</v>
      </c>
      <c r="AX30" s="156" t="s">
        <v>341</v>
      </c>
      <c r="AY30" s="156" t="s">
        <v>97</v>
      </c>
      <c r="AZ30" s="155" t="s">
        <v>319</v>
      </c>
      <c r="BA30" s="158" t="s">
        <v>1</v>
      </c>
      <c r="BB30" s="132"/>
    </row>
    <row r="31" spans="1:54" ht="12.75" x14ac:dyDescent="0.2">
      <c r="A31" s="2"/>
      <c r="B31" s="2"/>
      <c r="C31" s="2"/>
      <c r="D31" s="102" t="s">
        <v>313</v>
      </c>
      <c r="E31" s="103" t="s">
        <v>200</v>
      </c>
      <c r="F31" s="104">
        <f>B4+(17*B6)</f>
        <v>18</v>
      </c>
      <c r="G31" s="2"/>
      <c r="I31" s="131"/>
      <c r="J31" s="140">
        <v>263</v>
      </c>
      <c r="K31" s="141">
        <v>28</v>
      </c>
      <c r="L31" s="141">
        <v>196</v>
      </c>
      <c r="M31" s="141">
        <v>162</v>
      </c>
      <c r="N31" s="141">
        <v>49</v>
      </c>
      <c r="O31" s="141">
        <v>301</v>
      </c>
      <c r="P31" s="141">
        <v>226</v>
      </c>
      <c r="Q31" s="141">
        <v>112</v>
      </c>
      <c r="R31" s="141">
        <v>78</v>
      </c>
      <c r="S31" s="141">
        <v>99</v>
      </c>
      <c r="T31" s="141">
        <v>183</v>
      </c>
      <c r="U31" s="141">
        <v>370</v>
      </c>
      <c r="V31" s="141">
        <v>436</v>
      </c>
      <c r="W31" s="141">
        <v>285</v>
      </c>
      <c r="X31" s="141">
        <v>388</v>
      </c>
      <c r="Y31" s="141">
        <v>322</v>
      </c>
      <c r="Z31" s="141">
        <v>409</v>
      </c>
      <c r="AA31" s="141">
        <v>348</v>
      </c>
      <c r="AB31" s="141">
        <v>133</v>
      </c>
      <c r="AC31" s="141">
        <v>238</v>
      </c>
      <c r="AD31" s="142">
        <v>15</v>
      </c>
      <c r="AE31" s="48">
        <f t="shared" si="3"/>
        <v>1366001</v>
      </c>
      <c r="AF31" s="2"/>
      <c r="AG31" s="154" t="s">
        <v>299</v>
      </c>
      <c r="AH31" s="156" t="s">
        <v>181</v>
      </c>
      <c r="AI31" s="157" t="s">
        <v>42</v>
      </c>
      <c r="AJ31" s="156" t="s">
        <v>58</v>
      </c>
      <c r="AK31" s="156" t="s">
        <v>117</v>
      </c>
      <c r="AL31" s="156" t="s">
        <v>80</v>
      </c>
      <c r="AM31" s="156" t="s">
        <v>76</v>
      </c>
      <c r="AN31" s="156" t="s">
        <v>263</v>
      </c>
      <c r="AO31" s="156" t="s">
        <v>276</v>
      </c>
      <c r="AP31" s="156" t="s">
        <v>232</v>
      </c>
      <c r="AQ31" s="159" t="s">
        <v>8</v>
      </c>
      <c r="AR31" s="156" t="s">
        <v>339</v>
      </c>
      <c r="AS31" s="156" t="s">
        <v>413</v>
      </c>
      <c r="AT31" s="156" t="s">
        <v>111</v>
      </c>
      <c r="AU31" s="156" t="s">
        <v>343</v>
      </c>
      <c r="AV31" s="156" t="s">
        <v>33</v>
      </c>
      <c r="AW31" s="156" t="s">
        <v>437</v>
      </c>
      <c r="AX31" s="156" t="s">
        <v>257</v>
      </c>
      <c r="AY31" s="155" t="s">
        <v>201</v>
      </c>
      <c r="AZ31" s="156" t="s">
        <v>237</v>
      </c>
      <c r="BA31" s="158" t="s">
        <v>131</v>
      </c>
      <c r="BB31" s="132"/>
    </row>
    <row r="32" spans="1:54" ht="12.75" x14ac:dyDescent="0.2">
      <c r="A32" s="2"/>
      <c r="B32" s="2"/>
      <c r="C32" s="2"/>
      <c r="D32" s="102" t="s">
        <v>377</v>
      </c>
      <c r="E32" s="103" t="s">
        <v>200</v>
      </c>
      <c r="F32" s="104">
        <f>B4+(18*B6)</f>
        <v>19</v>
      </c>
      <c r="G32" s="2"/>
      <c r="I32" s="131"/>
      <c r="J32" s="140">
        <v>47</v>
      </c>
      <c r="K32" s="141">
        <v>353</v>
      </c>
      <c r="L32" s="141">
        <v>80</v>
      </c>
      <c r="M32" s="141">
        <v>194</v>
      </c>
      <c r="N32" s="141">
        <v>185</v>
      </c>
      <c r="O32" s="141">
        <v>110</v>
      </c>
      <c r="P32" s="141">
        <v>26</v>
      </c>
      <c r="Q32" s="141">
        <v>164</v>
      </c>
      <c r="R32" s="141">
        <v>224</v>
      </c>
      <c r="S32" s="141">
        <v>131</v>
      </c>
      <c r="T32" s="141">
        <v>434</v>
      </c>
      <c r="U32" s="141">
        <v>386</v>
      </c>
      <c r="V32" s="141">
        <v>286</v>
      </c>
      <c r="W32" s="141">
        <v>299</v>
      </c>
      <c r="X32" s="141">
        <v>17</v>
      </c>
      <c r="Y32" s="141">
        <v>319</v>
      </c>
      <c r="Z32" s="141">
        <v>408</v>
      </c>
      <c r="AA32" s="141">
        <v>101</v>
      </c>
      <c r="AB32" s="141">
        <v>373</v>
      </c>
      <c r="AC32" s="141">
        <v>236</v>
      </c>
      <c r="AD32" s="142">
        <v>268</v>
      </c>
      <c r="AE32" s="48">
        <f t="shared" si="3"/>
        <v>1366001</v>
      </c>
      <c r="AF32" s="2"/>
      <c r="AG32" s="154" t="s">
        <v>70</v>
      </c>
      <c r="AH32" s="156" t="s">
        <v>242</v>
      </c>
      <c r="AI32" s="156" t="s">
        <v>21</v>
      </c>
      <c r="AJ32" s="157" t="s">
        <v>296</v>
      </c>
      <c r="AK32" s="156" t="s">
        <v>59</v>
      </c>
      <c r="AL32" s="156" t="s">
        <v>217</v>
      </c>
      <c r="AM32" s="156" t="s">
        <v>116</v>
      </c>
      <c r="AN32" s="156" t="s">
        <v>122</v>
      </c>
      <c r="AO32" s="156" t="s">
        <v>28</v>
      </c>
      <c r="AP32" s="156" t="s">
        <v>153</v>
      </c>
      <c r="AQ32" s="159" t="s">
        <v>397</v>
      </c>
      <c r="AR32" s="156" t="s">
        <v>355</v>
      </c>
      <c r="AS32" s="156" t="s">
        <v>300</v>
      </c>
      <c r="AT32" s="156" t="s">
        <v>32</v>
      </c>
      <c r="AU32" s="156" t="s">
        <v>196</v>
      </c>
      <c r="AV32" s="156" t="s">
        <v>98</v>
      </c>
      <c r="AW32" s="156" t="s">
        <v>392</v>
      </c>
      <c r="AX32" s="155" t="s">
        <v>277</v>
      </c>
      <c r="AY32" s="156" t="s">
        <v>316</v>
      </c>
      <c r="AZ32" s="156" t="s">
        <v>190</v>
      </c>
      <c r="BA32" s="158" t="s">
        <v>285</v>
      </c>
      <c r="BB32" s="132"/>
    </row>
    <row r="33" spans="1:54" ht="12.75" x14ac:dyDescent="0.2">
      <c r="A33" s="2"/>
      <c r="B33" s="2"/>
      <c r="C33" s="2"/>
      <c r="D33" s="102" t="s">
        <v>398</v>
      </c>
      <c r="E33" s="103" t="s">
        <v>200</v>
      </c>
      <c r="F33" s="104">
        <f>B4+(19*B6)</f>
        <v>20</v>
      </c>
      <c r="G33" s="2"/>
      <c r="I33" s="131"/>
      <c r="J33" s="140">
        <v>184</v>
      </c>
      <c r="K33" s="141">
        <v>111</v>
      </c>
      <c r="L33" s="141">
        <v>223</v>
      </c>
      <c r="M33" s="141">
        <v>264</v>
      </c>
      <c r="N33" s="141">
        <v>407</v>
      </c>
      <c r="O33" s="141">
        <v>349</v>
      </c>
      <c r="P33" s="141">
        <v>288</v>
      </c>
      <c r="Q33" s="141">
        <v>377</v>
      </c>
      <c r="R33" s="141">
        <v>435</v>
      </c>
      <c r="S33" s="141">
        <v>302</v>
      </c>
      <c r="T33" s="141">
        <v>16</v>
      </c>
      <c r="U33" s="141">
        <v>100</v>
      </c>
      <c r="V33" s="141">
        <v>163</v>
      </c>
      <c r="W33" s="141">
        <v>79</v>
      </c>
      <c r="X33" s="141">
        <v>383</v>
      </c>
      <c r="Y33" s="141">
        <v>27</v>
      </c>
      <c r="Z33" s="141">
        <v>237</v>
      </c>
      <c r="AA33" s="141">
        <v>48</v>
      </c>
      <c r="AB33" s="141">
        <v>132</v>
      </c>
      <c r="AC33" s="141">
        <v>195</v>
      </c>
      <c r="AD33" s="142">
        <v>321</v>
      </c>
      <c r="AE33" s="48">
        <f t="shared" si="3"/>
        <v>1366001</v>
      </c>
      <c r="AF33" s="2"/>
      <c r="AG33" s="173" t="s">
        <v>187</v>
      </c>
      <c r="AH33" s="156" t="s">
        <v>88</v>
      </c>
      <c r="AI33" s="174" t="s">
        <v>157</v>
      </c>
      <c r="AJ33" s="156" t="s">
        <v>175</v>
      </c>
      <c r="AK33" s="157" t="s">
        <v>428</v>
      </c>
      <c r="AL33" s="156" t="s">
        <v>130</v>
      </c>
      <c r="AM33" s="174" t="s">
        <v>46</v>
      </c>
      <c r="AN33" s="156" t="s">
        <v>424</v>
      </c>
      <c r="AO33" s="156" t="s">
        <v>429</v>
      </c>
      <c r="AP33" s="156" t="s">
        <v>255</v>
      </c>
      <c r="AQ33" s="174" t="s">
        <v>17</v>
      </c>
      <c r="AR33" s="156" t="s">
        <v>104</v>
      </c>
      <c r="AS33" s="156" t="s">
        <v>249</v>
      </c>
      <c r="AT33" s="156" t="s">
        <v>150</v>
      </c>
      <c r="AU33" s="174" t="s">
        <v>337</v>
      </c>
      <c r="AV33" s="156" t="s">
        <v>288</v>
      </c>
      <c r="AW33" s="155" t="s">
        <v>62</v>
      </c>
      <c r="AX33" s="156" t="s">
        <v>244</v>
      </c>
      <c r="AY33" s="174" t="s">
        <v>24</v>
      </c>
      <c r="AZ33" s="156" t="s">
        <v>172</v>
      </c>
      <c r="BA33" s="175" t="s">
        <v>162</v>
      </c>
      <c r="BB33" s="132"/>
    </row>
    <row r="34" spans="1:54" ht="12.75" x14ac:dyDescent="0.2">
      <c r="A34" s="2"/>
      <c r="B34" s="2"/>
      <c r="C34" s="2"/>
      <c r="D34" s="102" t="s">
        <v>461</v>
      </c>
      <c r="E34" s="103" t="s">
        <v>200</v>
      </c>
      <c r="F34" s="104">
        <f>B4+(20*B6)</f>
        <v>21</v>
      </c>
      <c r="G34" s="2"/>
      <c r="I34" s="131"/>
      <c r="J34" s="140">
        <v>318</v>
      </c>
      <c r="K34" s="141">
        <v>378</v>
      </c>
      <c r="L34" s="141">
        <v>440</v>
      </c>
      <c r="M34" s="141">
        <v>23</v>
      </c>
      <c r="N34" s="141">
        <v>352</v>
      </c>
      <c r="O34" s="141">
        <v>401</v>
      </c>
      <c r="P34" s="141">
        <v>295</v>
      </c>
      <c r="Q34" s="141">
        <v>289</v>
      </c>
      <c r="R34" s="141">
        <v>20</v>
      </c>
      <c r="S34" s="141">
        <v>234</v>
      </c>
      <c r="T34" s="141">
        <v>228</v>
      </c>
      <c r="U34" s="141">
        <v>44</v>
      </c>
      <c r="V34" s="141">
        <v>167</v>
      </c>
      <c r="W34" s="141">
        <v>83</v>
      </c>
      <c r="X34" s="141">
        <v>188</v>
      </c>
      <c r="Y34" s="141">
        <v>382</v>
      </c>
      <c r="Z34" s="141">
        <v>107</v>
      </c>
      <c r="AA34" s="141">
        <v>104</v>
      </c>
      <c r="AB34" s="141">
        <v>128</v>
      </c>
      <c r="AC34" s="141">
        <v>191</v>
      </c>
      <c r="AD34" s="142">
        <v>269</v>
      </c>
      <c r="AE34" s="48">
        <f t="shared" si="3"/>
        <v>1366001</v>
      </c>
      <c r="AF34" s="2"/>
      <c r="AG34" s="154" t="s">
        <v>226</v>
      </c>
      <c r="AH34" s="156" t="s">
        <v>399</v>
      </c>
      <c r="AI34" s="156" t="s">
        <v>438</v>
      </c>
      <c r="AJ34" s="156" t="s">
        <v>197</v>
      </c>
      <c r="AK34" s="156" t="s">
        <v>242</v>
      </c>
      <c r="AL34" s="157" t="s">
        <v>455</v>
      </c>
      <c r="AM34" s="156" t="s">
        <v>192</v>
      </c>
      <c r="AN34" s="156" t="s">
        <v>224</v>
      </c>
      <c r="AO34" s="156" t="s">
        <v>398</v>
      </c>
      <c r="AP34" s="156" t="s">
        <v>142</v>
      </c>
      <c r="AQ34" s="159" t="s">
        <v>338</v>
      </c>
      <c r="AR34" s="156" t="s">
        <v>133</v>
      </c>
      <c r="AS34" s="156" t="s">
        <v>466</v>
      </c>
      <c r="AT34" s="156" t="s">
        <v>436</v>
      </c>
      <c r="AU34" s="156" t="s">
        <v>439</v>
      </c>
      <c r="AV34" s="155" t="s">
        <v>362</v>
      </c>
      <c r="AW34" s="156" t="s">
        <v>278</v>
      </c>
      <c r="AX34" s="156" t="s">
        <v>467</v>
      </c>
      <c r="AY34" s="156" t="s">
        <v>234</v>
      </c>
      <c r="AZ34" s="156" t="s">
        <v>60</v>
      </c>
      <c r="BA34" s="158" t="s">
        <v>159</v>
      </c>
      <c r="BB34" s="132"/>
    </row>
    <row r="35" spans="1:54" ht="12.75" x14ac:dyDescent="0.2">
      <c r="A35" s="2"/>
      <c r="B35" s="2"/>
      <c r="C35" s="2"/>
      <c r="D35" s="102" t="s">
        <v>1</v>
      </c>
      <c r="E35" s="103" t="s">
        <v>200</v>
      </c>
      <c r="F35" s="104">
        <f>B4+(21*B6)</f>
        <v>22</v>
      </c>
      <c r="G35" s="2"/>
      <c r="I35" s="131"/>
      <c r="J35" s="140">
        <v>211</v>
      </c>
      <c r="K35" s="141">
        <v>76</v>
      </c>
      <c r="L35" s="141">
        <v>135</v>
      </c>
      <c r="M35" s="141">
        <v>97</v>
      </c>
      <c r="N35" s="141">
        <v>160</v>
      </c>
      <c r="O35" s="141">
        <v>265</v>
      </c>
      <c r="P35" s="141">
        <v>198</v>
      </c>
      <c r="Q35" s="141">
        <v>114</v>
      </c>
      <c r="R35" s="141">
        <v>430</v>
      </c>
      <c r="S35" s="141">
        <v>30</v>
      </c>
      <c r="T35" s="141">
        <v>51</v>
      </c>
      <c r="U35" s="141">
        <v>305</v>
      </c>
      <c r="V35" s="141">
        <v>13</v>
      </c>
      <c r="W35" s="141">
        <v>374</v>
      </c>
      <c r="X35" s="141">
        <v>181</v>
      </c>
      <c r="Y35" s="141">
        <v>239</v>
      </c>
      <c r="Z35" s="141">
        <v>325</v>
      </c>
      <c r="AA35" s="141">
        <v>357</v>
      </c>
      <c r="AB35" s="141">
        <v>400</v>
      </c>
      <c r="AC35" s="141">
        <v>387</v>
      </c>
      <c r="AD35" s="142">
        <v>293</v>
      </c>
      <c r="AE35" s="48">
        <f t="shared" si="3"/>
        <v>1366001</v>
      </c>
      <c r="AF35" s="2"/>
      <c r="AG35" s="154" t="s">
        <v>141</v>
      </c>
      <c r="AH35" s="156" t="s">
        <v>231</v>
      </c>
      <c r="AI35" s="156" t="s">
        <v>264</v>
      </c>
      <c r="AJ35" s="156" t="s">
        <v>167</v>
      </c>
      <c r="AK35" s="156" t="s">
        <v>7</v>
      </c>
      <c r="AL35" s="156" t="s">
        <v>45</v>
      </c>
      <c r="AM35" s="157" t="s">
        <v>109</v>
      </c>
      <c r="AN35" s="156" t="s">
        <v>5</v>
      </c>
      <c r="AO35" s="156" t="s">
        <v>419</v>
      </c>
      <c r="AP35" s="156" t="s">
        <v>229</v>
      </c>
      <c r="AQ35" s="159" t="s">
        <v>165</v>
      </c>
      <c r="AR35" s="156" t="s">
        <v>193</v>
      </c>
      <c r="AS35" s="156" t="s">
        <v>83</v>
      </c>
      <c r="AT35" s="156" t="s">
        <v>353</v>
      </c>
      <c r="AU35" s="155" t="s">
        <v>266</v>
      </c>
      <c r="AV35" s="156" t="s">
        <v>126</v>
      </c>
      <c r="AW35" s="156" t="s">
        <v>256</v>
      </c>
      <c r="AX35" s="156" t="s">
        <v>410</v>
      </c>
      <c r="AY35" s="156" t="s">
        <v>460</v>
      </c>
      <c r="AZ35" s="156" t="s">
        <v>330</v>
      </c>
      <c r="BA35" s="158" t="s">
        <v>435</v>
      </c>
      <c r="BB35" s="132"/>
    </row>
    <row r="36" spans="1:54" ht="12.75" x14ac:dyDescent="0.2">
      <c r="A36" s="2"/>
      <c r="B36" s="2"/>
      <c r="C36" s="2"/>
      <c r="D36" s="102" t="s">
        <v>197</v>
      </c>
      <c r="E36" s="103" t="s">
        <v>200</v>
      </c>
      <c r="F36" s="104">
        <f>B4+(22*B6)</f>
        <v>23</v>
      </c>
      <c r="G36" s="2"/>
      <c r="I36" s="131"/>
      <c r="J36" s="140">
        <v>266</v>
      </c>
      <c r="K36" s="141">
        <v>235</v>
      </c>
      <c r="L36" s="141">
        <v>320</v>
      </c>
      <c r="M36" s="141">
        <v>404</v>
      </c>
      <c r="N36" s="141">
        <v>438</v>
      </c>
      <c r="O36" s="141">
        <v>350</v>
      </c>
      <c r="P36" s="141">
        <v>292</v>
      </c>
      <c r="Q36" s="141">
        <v>18</v>
      </c>
      <c r="R36" s="141">
        <v>384</v>
      </c>
      <c r="S36" s="141">
        <v>297</v>
      </c>
      <c r="T36" s="141">
        <v>186</v>
      </c>
      <c r="U36" s="141">
        <v>46</v>
      </c>
      <c r="V36" s="141">
        <v>165</v>
      </c>
      <c r="W36" s="141">
        <v>25</v>
      </c>
      <c r="X36" s="141">
        <v>225</v>
      </c>
      <c r="Y36" s="141">
        <v>81</v>
      </c>
      <c r="Z36" s="141">
        <v>109</v>
      </c>
      <c r="AA36" s="141">
        <v>102</v>
      </c>
      <c r="AB36" s="141">
        <v>130</v>
      </c>
      <c r="AC36" s="141">
        <v>193</v>
      </c>
      <c r="AD36" s="142">
        <v>375</v>
      </c>
      <c r="AE36" s="48">
        <f t="shared" si="3"/>
        <v>1366001</v>
      </c>
      <c r="AF36" s="2"/>
      <c r="AG36" s="154" t="s">
        <v>223</v>
      </c>
      <c r="AH36" s="156" t="s">
        <v>11</v>
      </c>
      <c r="AI36" s="156" t="s">
        <v>271</v>
      </c>
      <c r="AJ36" s="156" t="s">
        <v>390</v>
      </c>
      <c r="AK36" s="156" t="s">
        <v>449</v>
      </c>
      <c r="AL36" s="156" t="s">
        <v>16</v>
      </c>
      <c r="AM36" s="156" t="s">
        <v>336</v>
      </c>
      <c r="AN36" s="157" t="s">
        <v>313</v>
      </c>
      <c r="AO36" s="156" t="s">
        <v>328</v>
      </c>
      <c r="AP36" s="156" t="s">
        <v>270</v>
      </c>
      <c r="AQ36" s="159" t="s">
        <v>329</v>
      </c>
      <c r="AR36" s="156" t="s">
        <v>198</v>
      </c>
      <c r="AS36" s="156" t="s">
        <v>379</v>
      </c>
      <c r="AT36" s="155" t="s">
        <v>243</v>
      </c>
      <c r="AU36" s="156" t="s">
        <v>205</v>
      </c>
      <c r="AV36" s="156" t="s">
        <v>344</v>
      </c>
      <c r="AW36" s="156" t="s">
        <v>23</v>
      </c>
      <c r="AX36" s="156" t="s">
        <v>323</v>
      </c>
      <c r="AY36" s="156" t="s">
        <v>279</v>
      </c>
      <c r="AZ36" s="156" t="s">
        <v>124</v>
      </c>
      <c r="BA36" s="158" t="s">
        <v>334</v>
      </c>
      <c r="BB36" s="132"/>
    </row>
    <row r="37" spans="1:54" ht="12.75" x14ac:dyDescent="0.2">
      <c r="A37" s="2"/>
      <c r="B37" s="2"/>
      <c r="C37" s="2"/>
      <c r="D37" s="102" t="s">
        <v>69</v>
      </c>
      <c r="E37" s="103" t="s">
        <v>200</v>
      </c>
      <c r="F37" s="104">
        <f>B4+(23*B6)</f>
        <v>24</v>
      </c>
      <c r="G37" s="2"/>
      <c r="I37" s="131"/>
      <c r="J37" s="140">
        <v>262</v>
      </c>
      <c r="K37" s="141">
        <v>406</v>
      </c>
      <c r="L37" s="141">
        <v>390</v>
      </c>
      <c r="M37" s="141">
        <v>369</v>
      </c>
      <c r="N37" s="141">
        <v>323</v>
      </c>
      <c r="O37" s="141">
        <v>161</v>
      </c>
      <c r="P37" s="141">
        <v>433</v>
      </c>
      <c r="Q37" s="141">
        <v>356</v>
      </c>
      <c r="R37" s="141">
        <v>240</v>
      </c>
      <c r="S37" s="141">
        <v>298</v>
      </c>
      <c r="T37" s="141">
        <v>182</v>
      </c>
      <c r="U37" s="141">
        <v>113</v>
      </c>
      <c r="V37" s="141">
        <v>287</v>
      </c>
      <c r="W37" s="141">
        <v>98</v>
      </c>
      <c r="X37" s="141">
        <v>14</v>
      </c>
      <c r="Y37" s="141">
        <v>77</v>
      </c>
      <c r="Z37" s="141">
        <v>134</v>
      </c>
      <c r="AA37" s="141">
        <v>29</v>
      </c>
      <c r="AB37" s="141">
        <v>50</v>
      </c>
      <c r="AC37" s="141">
        <v>197</v>
      </c>
      <c r="AD37" s="142">
        <v>222</v>
      </c>
      <c r="AE37" s="48">
        <f t="shared" si="3"/>
        <v>1366001</v>
      </c>
      <c r="AF37" s="2"/>
      <c r="AG37" s="154" t="s">
        <v>127</v>
      </c>
      <c r="AH37" s="156" t="s">
        <v>391</v>
      </c>
      <c r="AI37" s="156" t="s">
        <v>352</v>
      </c>
      <c r="AJ37" s="156" t="s">
        <v>322</v>
      </c>
      <c r="AK37" s="156" t="s">
        <v>210</v>
      </c>
      <c r="AL37" s="156" t="s">
        <v>186</v>
      </c>
      <c r="AM37" s="156" t="s">
        <v>452</v>
      </c>
      <c r="AN37" s="156" t="s">
        <v>395</v>
      </c>
      <c r="AO37" s="157" t="s">
        <v>298</v>
      </c>
      <c r="AP37" s="156" t="s">
        <v>161</v>
      </c>
      <c r="AQ37" s="159" t="s">
        <v>139</v>
      </c>
      <c r="AR37" s="156" t="s">
        <v>136</v>
      </c>
      <c r="AS37" s="155" t="s">
        <v>176</v>
      </c>
      <c r="AT37" s="156" t="s">
        <v>54</v>
      </c>
      <c r="AU37" s="156" t="s">
        <v>258</v>
      </c>
      <c r="AV37" s="156" t="s">
        <v>103</v>
      </c>
      <c r="AW37" s="156" t="s">
        <v>89</v>
      </c>
      <c r="AX37" s="156" t="s">
        <v>51</v>
      </c>
      <c r="AY37" s="156" t="s">
        <v>289</v>
      </c>
      <c r="AZ37" s="156" t="s">
        <v>220</v>
      </c>
      <c r="BA37" s="158" t="s">
        <v>283</v>
      </c>
      <c r="BB37" s="132"/>
    </row>
    <row r="38" spans="1:54" ht="12.75" x14ac:dyDescent="0.2">
      <c r="A38" s="2"/>
      <c r="B38" s="2"/>
      <c r="C38" s="2"/>
      <c r="D38" s="102" t="s">
        <v>243</v>
      </c>
      <c r="E38" s="103" t="s">
        <v>200</v>
      </c>
      <c r="F38" s="104">
        <f>B4+(24*B6)</f>
        <v>25</v>
      </c>
      <c r="G38" s="2"/>
      <c r="I38" s="131"/>
      <c r="J38" s="140">
        <v>439</v>
      </c>
      <c r="K38" s="141">
        <v>381</v>
      </c>
      <c r="L38" s="141">
        <v>19</v>
      </c>
      <c r="M38" s="141">
        <v>108</v>
      </c>
      <c r="N38" s="141">
        <v>129</v>
      </c>
      <c r="O38" s="141">
        <v>103</v>
      </c>
      <c r="P38" s="141">
        <v>192</v>
      </c>
      <c r="Q38" s="141">
        <v>166</v>
      </c>
      <c r="R38" s="141">
        <v>24</v>
      </c>
      <c r="S38" s="141">
        <v>82</v>
      </c>
      <c r="T38" s="141">
        <v>187</v>
      </c>
      <c r="U38" s="141">
        <v>45</v>
      </c>
      <c r="V38" s="141">
        <v>290</v>
      </c>
      <c r="W38" s="141">
        <v>372</v>
      </c>
      <c r="X38" s="141">
        <v>267</v>
      </c>
      <c r="Y38" s="141">
        <v>405</v>
      </c>
      <c r="Z38" s="141">
        <v>317</v>
      </c>
      <c r="AA38" s="141">
        <v>355</v>
      </c>
      <c r="AB38" s="141">
        <v>300</v>
      </c>
      <c r="AC38" s="141">
        <v>233</v>
      </c>
      <c r="AD38" s="142">
        <v>227</v>
      </c>
      <c r="AE38" s="48">
        <f t="shared" si="3"/>
        <v>1366001</v>
      </c>
      <c r="AF38" s="2"/>
      <c r="AG38" s="154" t="s">
        <v>448</v>
      </c>
      <c r="AH38" s="156" t="s">
        <v>375</v>
      </c>
      <c r="AI38" s="156" t="s">
        <v>377</v>
      </c>
      <c r="AJ38" s="156" t="s">
        <v>152</v>
      </c>
      <c r="AK38" s="156" t="s">
        <v>106</v>
      </c>
      <c r="AL38" s="156" t="s">
        <v>363</v>
      </c>
      <c r="AM38" s="156" t="s">
        <v>251</v>
      </c>
      <c r="AN38" s="156" t="s">
        <v>369</v>
      </c>
      <c r="AO38" s="156" t="s">
        <v>69</v>
      </c>
      <c r="AP38" s="157" t="s">
        <v>318</v>
      </c>
      <c r="AQ38" s="159" t="s">
        <v>333</v>
      </c>
      <c r="AR38" s="155" t="s">
        <v>2</v>
      </c>
      <c r="AS38" s="156" t="s">
        <v>96</v>
      </c>
      <c r="AT38" s="156" t="s">
        <v>345</v>
      </c>
      <c r="AU38" s="156" t="s">
        <v>95</v>
      </c>
      <c r="AV38" s="156" t="s">
        <v>451</v>
      </c>
      <c r="AW38" s="156" t="s">
        <v>48</v>
      </c>
      <c r="AX38" s="156" t="s">
        <v>365</v>
      </c>
      <c r="AY38" s="156" t="s">
        <v>209</v>
      </c>
      <c r="AZ38" s="156" t="s">
        <v>269</v>
      </c>
      <c r="BA38" s="158" t="s">
        <v>268</v>
      </c>
      <c r="BB38" s="132"/>
    </row>
    <row r="39" spans="1:54" ht="12.75" x14ac:dyDescent="0.2">
      <c r="A39" s="2"/>
      <c r="B39" s="2"/>
      <c r="C39" s="2"/>
      <c r="D39" s="102" t="s">
        <v>116</v>
      </c>
      <c r="E39" s="103" t="s">
        <v>200</v>
      </c>
      <c r="F39" s="104">
        <f>B4+(25*B6)</f>
        <v>26</v>
      </c>
      <c r="G39" s="2"/>
      <c r="I39" s="131"/>
      <c r="J39" s="140">
        <v>10</v>
      </c>
      <c r="K39" s="141">
        <v>32</v>
      </c>
      <c r="L39" s="141">
        <v>53</v>
      </c>
      <c r="M39" s="141">
        <v>74</v>
      </c>
      <c r="N39" s="141">
        <v>95</v>
      </c>
      <c r="O39" s="141">
        <v>118</v>
      </c>
      <c r="P39" s="141">
        <v>139</v>
      </c>
      <c r="Q39" s="141">
        <v>159</v>
      </c>
      <c r="R39" s="141">
        <v>170</v>
      </c>
      <c r="S39" s="141">
        <v>200</v>
      </c>
      <c r="T39" s="141">
        <v>221</v>
      </c>
      <c r="U39" s="141">
        <v>242</v>
      </c>
      <c r="V39" s="141">
        <v>272</v>
      </c>
      <c r="W39" s="141">
        <v>283</v>
      </c>
      <c r="X39" s="141">
        <v>303</v>
      </c>
      <c r="Y39" s="141">
        <v>324</v>
      </c>
      <c r="Z39" s="141">
        <v>347</v>
      </c>
      <c r="AA39" s="141">
        <v>368</v>
      </c>
      <c r="AB39" s="141">
        <v>389</v>
      </c>
      <c r="AC39" s="141">
        <v>410</v>
      </c>
      <c r="AD39" s="142">
        <v>432</v>
      </c>
      <c r="AE39" s="150">
        <f>J39^3+K39^3+L39^3+M39^3+N39^3+O39^3+P39^3+Q39^3+R39^3+S39^3+T39^3+U39^3+V39^3+W39^3+X39^3+Y39^3+Z39^3+AA39^3+AB39^3+AC39^3+AD39^3</f>
        <v>452316501</v>
      </c>
      <c r="AF39" s="2"/>
      <c r="AG39" s="162" t="s">
        <v>147</v>
      </c>
      <c r="AH39" s="163" t="s">
        <v>274</v>
      </c>
      <c r="AI39" s="163" t="s">
        <v>230</v>
      </c>
      <c r="AJ39" s="163" t="s">
        <v>166</v>
      </c>
      <c r="AK39" s="163" t="s">
        <v>119</v>
      </c>
      <c r="AL39" s="163" t="s">
        <v>120</v>
      </c>
      <c r="AM39" s="163" t="s">
        <v>74</v>
      </c>
      <c r="AN39" s="163" t="s">
        <v>138</v>
      </c>
      <c r="AO39" s="163" t="s">
        <v>123</v>
      </c>
      <c r="AP39" s="163" t="s">
        <v>156</v>
      </c>
      <c r="AQ39" s="157" t="s">
        <v>110</v>
      </c>
      <c r="AR39" s="163" t="s">
        <v>44</v>
      </c>
      <c r="AS39" s="163" t="s">
        <v>462</v>
      </c>
      <c r="AT39" s="163" t="s">
        <v>64</v>
      </c>
      <c r="AU39" s="163" t="s">
        <v>145</v>
      </c>
      <c r="AV39" s="163" t="s">
        <v>81</v>
      </c>
      <c r="AW39" s="163" t="s">
        <v>82</v>
      </c>
      <c r="AX39" s="163" t="s">
        <v>351</v>
      </c>
      <c r="AY39" s="163" t="s">
        <v>320</v>
      </c>
      <c r="AZ39" s="163" t="s">
        <v>422</v>
      </c>
      <c r="BA39" s="164" t="s">
        <v>404</v>
      </c>
      <c r="BB39" s="132"/>
    </row>
    <row r="40" spans="1:54" ht="12.75" x14ac:dyDescent="0.2">
      <c r="A40" s="2"/>
      <c r="B40" s="2"/>
      <c r="C40" s="2"/>
      <c r="D40" s="102" t="s">
        <v>288</v>
      </c>
      <c r="E40" s="103" t="s">
        <v>200</v>
      </c>
      <c r="F40" s="104">
        <f>B4+(26*B6)</f>
        <v>27</v>
      </c>
      <c r="G40" s="2"/>
      <c r="I40" s="131"/>
      <c r="J40" s="140">
        <v>215</v>
      </c>
      <c r="K40" s="141">
        <v>209</v>
      </c>
      <c r="L40" s="141">
        <v>142</v>
      </c>
      <c r="M40" s="141">
        <v>87</v>
      </c>
      <c r="N40" s="141">
        <v>125</v>
      </c>
      <c r="O40" s="141">
        <v>37</v>
      </c>
      <c r="P40" s="141">
        <v>175</v>
      </c>
      <c r="Q40" s="141">
        <v>70</v>
      </c>
      <c r="R40" s="141">
        <v>152</v>
      </c>
      <c r="S40" s="141">
        <v>397</v>
      </c>
      <c r="T40" s="141">
        <v>255</v>
      </c>
      <c r="U40" s="141">
        <v>360</v>
      </c>
      <c r="V40" s="141">
        <v>418</v>
      </c>
      <c r="W40" s="141">
        <v>276</v>
      </c>
      <c r="X40" s="141">
        <v>250</v>
      </c>
      <c r="Y40" s="141">
        <v>339</v>
      </c>
      <c r="Z40" s="141">
        <v>313</v>
      </c>
      <c r="AA40" s="141">
        <v>334</v>
      </c>
      <c r="AB40" s="141">
        <v>423</v>
      </c>
      <c r="AC40" s="141">
        <v>61</v>
      </c>
      <c r="AD40" s="142">
        <v>3</v>
      </c>
      <c r="AE40" s="48">
        <f t="shared" si="3"/>
        <v>1366001</v>
      </c>
      <c r="AF40" s="2"/>
      <c r="AG40" s="154" t="s">
        <v>236</v>
      </c>
      <c r="AH40" s="156" t="s">
        <v>406</v>
      </c>
      <c r="AI40" s="156" t="s">
        <v>293</v>
      </c>
      <c r="AJ40" s="156" t="s">
        <v>216</v>
      </c>
      <c r="AK40" s="156" t="s">
        <v>393</v>
      </c>
      <c r="AL40" s="156" t="s">
        <v>259</v>
      </c>
      <c r="AM40" s="156" t="s">
        <v>108</v>
      </c>
      <c r="AN40" s="156" t="s">
        <v>71</v>
      </c>
      <c r="AO40" s="156" t="s">
        <v>107</v>
      </c>
      <c r="AP40" s="155" t="s">
        <v>354</v>
      </c>
      <c r="AQ40" s="159" t="s">
        <v>78</v>
      </c>
      <c r="AR40" s="157" t="s">
        <v>349</v>
      </c>
      <c r="AS40" s="156" t="s">
        <v>407</v>
      </c>
      <c r="AT40" s="156" t="s">
        <v>31</v>
      </c>
      <c r="AU40" s="156" t="s">
        <v>359</v>
      </c>
      <c r="AV40" s="156" t="s">
        <v>179</v>
      </c>
      <c r="AW40" s="156" t="s">
        <v>361</v>
      </c>
      <c r="AX40" s="156" t="s">
        <v>326</v>
      </c>
      <c r="AY40" s="156" t="s">
        <v>441</v>
      </c>
      <c r="AZ40" s="156" t="s">
        <v>346</v>
      </c>
      <c r="BA40" s="158" t="s">
        <v>115</v>
      </c>
      <c r="BB40" s="132"/>
    </row>
    <row r="41" spans="1:54" ht="12.75" x14ac:dyDescent="0.2">
      <c r="A41" s="2"/>
      <c r="B41" s="2"/>
      <c r="C41" s="2"/>
      <c r="D41" s="102" t="s">
        <v>181</v>
      </c>
      <c r="E41" s="103" t="s">
        <v>200</v>
      </c>
      <c r="F41" s="104">
        <f>B4+(27*B6)</f>
        <v>28</v>
      </c>
      <c r="G41" s="2"/>
      <c r="I41" s="131"/>
      <c r="J41" s="140">
        <v>220</v>
      </c>
      <c r="K41" s="141">
        <v>245</v>
      </c>
      <c r="L41" s="141">
        <v>392</v>
      </c>
      <c r="M41" s="141">
        <v>413</v>
      </c>
      <c r="N41" s="141">
        <v>308</v>
      </c>
      <c r="O41" s="141">
        <v>365</v>
      </c>
      <c r="P41" s="141">
        <v>428</v>
      </c>
      <c r="Q41" s="141">
        <v>344</v>
      </c>
      <c r="R41" s="141">
        <v>155</v>
      </c>
      <c r="S41" s="141">
        <v>329</v>
      </c>
      <c r="T41" s="141">
        <v>260</v>
      </c>
      <c r="U41" s="141">
        <v>144</v>
      </c>
      <c r="V41" s="141">
        <v>202</v>
      </c>
      <c r="W41" s="141">
        <v>86</v>
      </c>
      <c r="X41" s="141">
        <v>9</v>
      </c>
      <c r="Y41" s="141">
        <v>281</v>
      </c>
      <c r="Z41" s="141">
        <v>119</v>
      </c>
      <c r="AA41" s="141">
        <v>73</v>
      </c>
      <c r="AB41" s="141">
        <v>52</v>
      </c>
      <c r="AC41" s="141">
        <v>36</v>
      </c>
      <c r="AD41" s="142">
        <v>180</v>
      </c>
      <c r="AE41" s="48">
        <f t="shared" si="3"/>
        <v>1366001</v>
      </c>
      <c r="AF41" s="2"/>
      <c r="AG41" s="154" t="s">
        <v>221</v>
      </c>
      <c r="AH41" s="156" t="s">
        <v>284</v>
      </c>
      <c r="AI41" s="156" t="s">
        <v>358</v>
      </c>
      <c r="AJ41" s="156" t="s">
        <v>412</v>
      </c>
      <c r="AK41" s="156" t="s">
        <v>112</v>
      </c>
      <c r="AL41" s="156" t="s">
        <v>332</v>
      </c>
      <c r="AM41" s="156" t="s">
        <v>445</v>
      </c>
      <c r="AN41" s="156" t="s">
        <v>163</v>
      </c>
      <c r="AO41" s="155" t="s">
        <v>25</v>
      </c>
      <c r="AP41" s="156" t="s">
        <v>66</v>
      </c>
      <c r="AQ41" s="159" t="s">
        <v>63</v>
      </c>
      <c r="AR41" s="156" t="s">
        <v>364</v>
      </c>
      <c r="AS41" s="157" t="s">
        <v>204</v>
      </c>
      <c r="AT41" s="156" t="s">
        <v>22</v>
      </c>
      <c r="AU41" s="156" t="s">
        <v>273</v>
      </c>
      <c r="AV41" s="156" t="s">
        <v>13</v>
      </c>
      <c r="AW41" s="156" t="s">
        <v>292</v>
      </c>
      <c r="AX41" s="156" t="s">
        <v>290</v>
      </c>
      <c r="AY41" s="156" t="s">
        <v>52</v>
      </c>
      <c r="AZ41" s="156" t="s">
        <v>84</v>
      </c>
      <c r="BA41" s="158" t="s">
        <v>91</v>
      </c>
      <c r="BB41" s="132"/>
    </row>
    <row r="42" spans="1:54" ht="12.75" x14ac:dyDescent="0.2">
      <c r="A42" s="2"/>
      <c r="B42" s="2"/>
      <c r="C42" s="2"/>
      <c r="D42" s="102" t="s">
        <v>51</v>
      </c>
      <c r="E42" s="103" t="s">
        <v>200</v>
      </c>
      <c r="F42" s="104">
        <f>B4+(28*B6)</f>
        <v>29</v>
      </c>
      <c r="G42" s="2"/>
      <c r="I42" s="131"/>
      <c r="J42" s="140">
        <v>67</v>
      </c>
      <c r="K42" s="141">
        <v>249</v>
      </c>
      <c r="L42" s="141">
        <v>312</v>
      </c>
      <c r="M42" s="141">
        <v>340</v>
      </c>
      <c r="N42" s="141">
        <v>333</v>
      </c>
      <c r="O42" s="141">
        <v>361</v>
      </c>
      <c r="P42" s="141">
        <v>217</v>
      </c>
      <c r="Q42" s="141">
        <v>417</v>
      </c>
      <c r="R42" s="141">
        <v>277</v>
      </c>
      <c r="S42" s="141">
        <v>396</v>
      </c>
      <c r="T42" s="141">
        <v>256</v>
      </c>
      <c r="U42" s="141">
        <v>145</v>
      </c>
      <c r="V42" s="141">
        <v>58</v>
      </c>
      <c r="W42" s="141">
        <v>424</v>
      </c>
      <c r="X42" s="141">
        <v>150</v>
      </c>
      <c r="Y42" s="141">
        <v>92</v>
      </c>
      <c r="Z42" s="141">
        <v>4</v>
      </c>
      <c r="AA42" s="141">
        <v>38</v>
      </c>
      <c r="AB42" s="141">
        <v>122</v>
      </c>
      <c r="AC42" s="141">
        <v>207</v>
      </c>
      <c r="AD42" s="142">
        <v>176</v>
      </c>
      <c r="AE42" s="48">
        <f t="shared" si="3"/>
        <v>1366001</v>
      </c>
      <c r="AF42" s="2"/>
      <c r="AG42" s="154" t="s">
        <v>134</v>
      </c>
      <c r="AH42" s="156" t="s">
        <v>371</v>
      </c>
      <c r="AI42" s="156" t="s">
        <v>374</v>
      </c>
      <c r="AJ42" s="156" t="s">
        <v>49</v>
      </c>
      <c r="AK42" s="156" t="s">
        <v>348</v>
      </c>
      <c r="AL42" s="156" t="s">
        <v>327</v>
      </c>
      <c r="AM42" s="156" t="s">
        <v>297</v>
      </c>
      <c r="AN42" s="155" t="s">
        <v>415</v>
      </c>
      <c r="AO42" s="156" t="s">
        <v>208</v>
      </c>
      <c r="AP42" s="156" t="s">
        <v>368</v>
      </c>
      <c r="AQ42" s="159" t="s">
        <v>253</v>
      </c>
      <c r="AR42" s="156" t="s">
        <v>350</v>
      </c>
      <c r="AS42" s="156" t="s">
        <v>214</v>
      </c>
      <c r="AT42" s="157" t="s">
        <v>458</v>
      </c>
      <c r="AU42" s="156" t="s">
        <v>40</v>
      </c>
      <c r="AV42" s="156" t="s">
        <v>183</v>
      </c>
      <c r="AW42" s="156" t="s">
        <v>252</v>
      </c>
      <c r="AX42" s="156" t="s">
        <v>132</v>
      </c>
      <c r="AY42" s="156" t="s">
        <v>233</v>
      </c>
      <c r="AZ42" s="156" t="s">
        <v>356</v>
      </c>
      <c r="BA42" s="158" t="s">
        <v>281</v>
      </c>
      <c r="BB42" s="132"/>
    </row>
    <row r="43" spans="1:54" ht="12.75" x14ac:dyDescent="0.2">
      <c r="A43" s="2"/>
      <c r="B43" s="2"/>
      <c r="C43" s="2"/>
      <c r="D43" s="102" t="s">
        <v>229</v>
      </c>
      <c r="E43" s="103" t="s">
        <v>200</v>
      </c>
      <c r="F43" s="104">
        <f>B4+(29*B6)</f>
        <v>30</v>
      </c>
      <c r="G43" s="2"/>
      <c r="I43" s="131"/>
      <c r="J43" s="140">
        <v>149</v>
      </c>
      <c r="K43" s="141">
        <v>55</v>
      </c>
      <c r="L43" s="141">
        <v>42</v>
      </c>
      <c r="M43" s="141">
        <v>85</v>
      </c>
      <c r="N43" s="141">
        <v>117</v>
      </c>
      <c r="O43" s="141">
        <v>203</v>
      </c>
      <c r="P43" s="141">
        <v>261</v>
      </c>
      <c r="Q43" s="141">
        <v>68</v>
      </c>
      <c r="R43" s="141">
        <v>429</v>
      </c>
      <c r="S43" s="141">
        <v>137</v>
      </c>
      <c r="T43" s="141">
        <v>391</v>
      </c>
      <c r="U43" s="141">
        <v>412</v>
      </c>
      <c r="V43" s="141">
        <v>12</v>
      </c>
      <c r="W43" s="141">
        <v>328</v>
      </c>
      <c r="X43" s="141">
        <v>244</v>
      </c>
      <c r="Y43" s="141">
        <v>177</v>
      </c>
      <c r="Z43" s="141">
        <v>282</v>
      </c>
      <c r="AA43" s="141">
        <v>345</v>
      </c>
      <c r="AB43" s="141">
        <v>307</v>
      </c>
      <c r="AC43" s="141">
        <v>366</v>
      </c>
      <c r="AD43" s="142">
        <v>231</v>
      </c>
      <c r="AE43" s="48">
        <f t="shared" si="3"/>
        <v>1366001</v>
      </c>
      <c r="AF43" s="2"/>
      <c r="AG43" s="154" t="s">
        <v>170</v>
      </c>
      <c r="AH43" s="156" t="s">
        <v>275</v>
      </c>
      <c r="AI43" s="156" t="s">
        <v>432</v>
      </c>
      <c r="AJ43" s="156" t="s">
        <v>151</v>
      </c>
      <c r="AK43" s="156" t="s">
        <v>247</v>
      </c>
      <c r="AL43" s="156" t="s">
        <v>75</v>
      </c>
      <c r="AM43" s="155" t="s">
        <v>238</v>
      </c>
      <c r="AN43" s="156" t="s">
        <v>3</v>
      </c>
      <c r="AO43" s="156" t="s">
        <v>456</v>
      </c>
      <c r="AP43" s="156" t="s">
        <v>6</v>
      </c>
      <c r="AQ43" s="159" t="s">
        <v>324</v>
      </c>
      <c r="AR43" s="156" t="s">
        <v>444</v>
      </c>
      <c r="AS43" s="156" t="s">
        <v>212</v>
      </c>
      <c r="AT43" s="156" t="s">
        <v>194</v>
      </c>
      <c r="AU43" s="157" t="s">
        <v>94</v>
      </c>
      <c r="AV43" s="156" t="s">
        <v>155</v>
      </c>
      <c r="AW43" s="156" t="s">
        <v>192</v>
      </c>
      <c r="AX43" s="156" t="s">
        <v>34</v>
      </c>
      <c r="AY43" s="156" t="s">
        <v>240</v>
      </c>
      <c r="AZ43" s="156" t="s">
        <v>305</v>
      </c>
      <c r="BA43" s="158" t="s">
        <v>434</v>
      </c>
      <c r="BB43" s="132"/>
    </row>
    <row r="44" spans="1:54" ht="12.75" x14ac:dyDescent="0.2">
      <c r="A44" s="2"/>
      <c r="B44" s="2"/>
      <c r="C44" s="2"/>
      <c r="D44" s="102" t="s">
        <v>101</v>
      </c>
      <c r="E44" s="103" t="s">
        <v>200</v>
      </c>
      <c r="F44" s="104">
        <f>B4+(30*B6)</f>
        <v>31</v>
      </c>
      <c r="G44" s="2"/>
      <c r="I44" s="131"/>
      <c r="J44" s="140">
        <v>173</v>
      </c>
      <c r="K44" s="141">
        <v>251</v>
      </c>
      <c r="L44" s="141">
        <v>314</v>
      </c>
      <c r="M44" s="141">
        <v>338</v>
      </c>
      <c r="N44" s="141">
        <v>335</v>
      </c>
      <c r="O44" s="141">
        <v>60</v>
      </c>
      <c r="P44" s="141">
        <v>254</v>
      </c>
      <c r="Q44" s="141">
        <v>359</v>
      </c>
      <c r="R44" s="141">
        <v>275</v>
      </c>
      <c r="S44" s="141">
        <v>398</v>
      </c>
      <c r="T44" s="141">
        <v>214</v>
      </c>
      <c r="U44" s="141">
        <v>208</v>
      </c>
      <c r="V44" s="141">
        <v>422</v>
      </c>
      <c r="W44" s="141">
        <v>153</v>
      </c>
      <c r="X44" s="141">
        <v>147</v>
      </c>
      <c r="Y44" s="141">
        <v>41</v>
      </c>
      <c r="Z44" s="141">
        <v>90</v>
      </c>
      <c r="AA44" s="141">
        <v>419</v>
      </c>
      <c r="AB44" s="141">
        <v>2</v>
      </c>
      <c r="AC44" s="141">
        <v>64</v>
      </c>
      <c r="AD44" s="142">
        <v>124</v>
      </c>
      <c r="AE44" s="48">
        <f t="shared" si="3"/>
        <v>1366001</v>
      </c>
      <c r="AF44" s="2"/>
      <c r="AG44" s="154" t="s">
        <v>41</v>
      </c>
      <c r="AH44" s="156" t="s">
        <v>431</v>
      </c>
      <c r="AI44" s="156" t="s">
        <v>388</v>
      </c>
      <c r="AJ44" s="156" t="s">
        <v>287</v>
      </c>
      <c r="AK44" s="156" t="s">
        <v>464</v>
      </c>
      <c r="AL44" s="155" t="s">
        <v>367</v>
      </c>
      <c r="AM44" s="156" t="s">
        <v>207</v>
      </c>
      <c r="AN44" s="156" t="s">
        <v>366</v>
      </c>
      <c r="AO44" s="156" t="s">
        <v>160</v>
      </c>
      <c r="AP44" s="156" t="s">
        <v>459</v>
      </c>
      <c r="AQ44" s="159" t="s">
        <v>61</v>
      </c>
      <c r="AR44" s="156" t="s">
        <v>331</v>
      </c>
      <c r="AS44" s="156" t="s">
        <v>420</v>
      </c>
      <c r="AT44" s="156" t="s">
        <v>280</v>
      </c>
      <c r="AU44" s="156" t="s">
        <v>442</v>
      </c>
      <c r="AV44" s="157" t="s">
        <v>409</v>
      </c>
      <c r="AW44" s="156" t="s">
        <v>135</v>
      </c>
      <c r="AX44" s="156" t="s">
        <v>425</v>
      </c>
      <c r="AY44" s="156" t="s">
        <v>218</v>
      </c>
      <c r="AZ44" s="156" t="s">
        <v>215</v>
      </c>
      <c r="BA44" s="158" t="s">
        <v>321</v>
      </c>
      <c r="BB44" s="132"/>
    </row>
    <row r="45" spans="1:54" ht="12.75" x14ac:dyDescent="0.2">
      <c r="A45" s="2"/>
      <c r="B45" s="2"/>
      <c r="C45" s="2"/>
      <c r="D45" s="102" t="s">
        <v>274</v>
      </c>
      <c r="E45" s="103" t="s">
        <v>200</v>
      </c>
      <c r="F45" s="104">
        <f>B4+(31*B6)</f>
        <v>32</v>
      </c>
      <c r="G45" s="2"/>
      <c r="I45" s="131"/>
      <c r="J45" s="140">
        <v>121</v>
      </c>
      <c r="K45" s="141">
        <v>247</v>
      </c>
      <c r="L45" s="141">
        <v>310</v>
      </c>
      <c r="M45" s="141">
        <v>394</v>
      </c>
      <c r="N45" s="141">
        <v>205</v>
      </c>
      <c r="O45" s="141">
        <v>415</v>
      </c>
      <c r="P45" s="141">
        <v>59</v>
      </c>
      <c r="Q45" s="141">
        <v>363</v>
      </c>
      <c r="R45" s="141">
        <v>279</v>
      </c>
      <c r="S45" s="141">
        <v>342</v>
      </c>
      <c r="T45" s="141">
        <v>426</v>
      </c>
      <c r="U45" s="141">
        <v>140</v>
      </c>
      <c r="V45" s="141">
        <v>7</v>
      </c>
      <c r="W45" s="141">
        <v>65</v>
      </c>
      <c r="X45" s="141">
        <v>154</v>
      </c>
      <c r="Y45" s="141">
        <v>93</v>
      </c>
      <c r="Z45" s="141">
        <v>35</v>
      </c>
      <c r="AA45" s="141">
        <v>178</v>
      </c>
      <c r="AB45" s="141">
        <v>219</v>
      </c>
      <c r="AC45" s="141">
        <v>331</v>
      </c>
      <c r="AD45" s="142">
        <v>258</v>
      </c>
      <c r="AE45" s="48">
        <f t="shared" si="3"/>
        <v>1366001</v>
      </c>
      <c r="AF45" s="2"/>
      <c r="AG45" s="170" t="s">
        <v>38</v>
      </c>
      <c r="AH45" s="156" t="s">
        <v>29</v>
      </c>
      <c r="AI45" s="171" t="s">
        <v>177</v>
      </c>
      <c r="AJ45" s="156" t="s">
        <v>312</v>
      </c>
      <c r="AK45" s="155" t="s">
        <v>140</v>
      </c>
      <c r="AL45" s="156" t="s">
        <v>400</v>
      </c>
      <c r="AM45" s="171" t="s">
        <v>85</v>
      </c>
      <c r="AN45" s="156" t="s">
        <v>373</v>
      </c>
      <c r="AO45" s="156" t="s">
        <v>254</v>
      </c>
      <c r="AP45" s="156" t="s">
        <v>99</v>
      </c>
      <c r="AQ45" s="171" t="s">
        <v>303</v>
      </c>
      <c r="AR45" s="156" t="s">
        <v>248</v>
      </c>
      <c r="AS45" s="156" t="s">
        <v>228</v>
      </c>
      <c r="AT45" s="156" t="s">
        <v>86</v>
      </c>
      <c r="AU45" s="171" t="s">
        <v>154</v>
      </c>
      <c r="AV45" s="156" t="s">
        <v>72</v>
      </c>
      <c r="AW45" s="157" t="s">
        <v>213</v>
      </c>
      <c r="AX45" s="156" t="s">
        <v>26</v>
      </c>
      <c r="AY45" s="171" t="s">
        <v>43</v>
      </c>
      <c r="AZ45" s="156" t="s">
        <v>113</v>
      </c>
      <c r="BA45" s="172" t="s">
        <v>12</v>
      </c>
      <c r="BB45" s="132"/>
    </row>
    <row r="46" spans="1:54" ht="12.75" x14ac:dyDescent="0.2">
      <c r="A46" s="2"/>
      <c r="B46" s="2"/>
      <c r="C46" s="2"/>
      <c r="D46" s="102" t="s">
        <v>148</v>
      </c>
      <c r="E46" s="103" t="s">
        <v>200</v>
      </c>
      <c r="F46" s="104">
        <f>B4+(32*B6)</f>
        <v>33</v>
      </c>
      <c r="G46" s="2"/>
      <c r="I46" s="131"/>
      <c r="J46" s="140">
        <v>174</v>
      </c>
      <c r="K46" s="141">
        <v>206</v>
      </c>
      <c r="L46" s="141">
        <v>69</v>
      </c>
      <c r="M46" s="141">
        <v>341</v>
      </c>
      <c r="N46" s="141">
        <v>34</v>
      </c>
      <c r="O46" s="141">
        <v>123</v>
      </c>
      <c r="P46" s="141">
        <v>425</v>
      </c>
      <c r="Q46" s="141">
        <v>143</v>
      </c>
      <c r="R46" s="141">
        <v>156</v>
      </c>
      <c r="S46" s="141">
        <v>56</v>
      </c>
      <c r="T46" s="141">
        <v>8</v>
      </c>
      <c r="U46" s="141">
        <v>311</v>
      </c>
      <c r="V46" s="141">
        <v>218</v>
      </c>
      <c r="W46" s="141">
        <v>278</v>
      </c>
      <c r="X46" s="141">
        <v>416</v>
      </c>
      <c r="Y46" s="141">
        <v>332</v>
      </c>
      <c r="Z46" s="141">
        <v>257</v>
      </c>
      <c r="AA46" s="141">
        <v>248</v>
      </c>
      <c r="AB46" s="141">
        <v>362</v>
      </c>
      <c r="AC46" s="141">
        <v>89</v>
      </c>
      <c r="AD46" s="142">
        <v>395</v>
      </c>
      <c r="AE46" s="48">
        <f t="shared" si="3"/>
        <v>1366001</v>
      </c>
      <c r="AF46" s="2"/>
      <c r="AG46" s="154" t="s">
        <v>219</v>
      </c>
      <c r="AH46" s="156" t="s">
        <v>9</v>
      </c>
      <c r="AI46" s="156" t="s">
        <v>199</v>
      </c>
      <c r="AJ46" s="155" t="s">
        <v>227</v>
      </c>
      <c r="AK46" s="156" t="s">
        <v>36</v>
      </c>
      <c r="AL46" s="156" t="s">
        <v>325</v>
      </c>
      <c r="AM46" s="156" t="s">
        <v>453</v>
      </c>
      <c r="AN46" s="156" t="s">
        <v>169</v>
      </c>
      <c r="AO46" s="156" t="s">
        <v>202</v>
      </c>
      <c r="AP46" s="156" t="s">
        <v>149</v>
      </c>
      <c r="AQ46" s="159" t="s">
        <v>100</v>
      </c>
      <c r="AR46" s="156" t="s">
        <v>47</v>
      </c>
      <c r="AS46" s="156" t="s">
        <v>173</v>
      </c>
      <c r="AT46" s="156" t="s">
        <v>79</v>
      </c>
      <c r="AU46" s="156" t="s">
        <v>430</v>
      </c>
      <c r="AV46" s="156" t="s">
        <v>302</v>
      </c>
      <c r="AW46" s="156" t="s">
        <v>143</v>
      </c>
      <c r="AX46" s="157" t="s">
        <v>206</v>
      </c>
      <c r="AY46" s="156" t="s">
        <v>380</v>
      </c>
      <c r="AZ46" s="156" t="s">
        <v>262</v>
      </c>
      <c r="BA46" s="158" t="s">
        <v>314</v>
      </c>
      <c r="BB46" s="132"/>
    </row>
    <row r="47" spans="1:54" ht="12.75" x14ac:dyDescent="0.2">
      <c r="A47" s="2"/>
      <c r="B47" s="2"/>
      <c r="C47" s="2"/>
      <c r="D47" s="102" t="s">
        <v>36</v>
      </c>
      <c r="E47" s="103" t="s">
        <v>200</v>
      </c>
      <c r="F47" s="104">
        <f>B4+(33*B6)</f>
        <v>34</v>
      </c>
      <c r="G47" s="2"/>
      <c r="I47" s="131"/>
      <c r="J47" s="140">
        <v>427</v>
      </c>
      <c r="K47" s="141">
        <v>204</v>
      </c>
      <c r="L47" s="141">
        <v>309</v>
      </c>
      <c r="M47" s="141">
        <v>94</v>
      </c>
      <c r="N47" s="141">
        <v>33</v>
      </c>
      <c r="O47" s="141">
        <v>120</v>
      </c>
      <c r="P47" s="141">
        <v>54</v>
      </c>
      <c r="Q47" s="141">
        <v>157</v>
      </c>
      <c r="R47" s="141">
        <v>6</v>
      </c>
      <c r="S47" s="141">
        <v>72</v>
      </c>
      <c r="T47" s="141">
        <v>259</v>
      </c>
      <c r="U47" s="141">
        <v>343</v>
      </c>
      <c r="V47" s="141">
        <v>364</v>
      </c>
      <c r="W47" s="141">
        <v>330</v>
      </c>
      <c r="X47" s="141">
        <v>216</v>
      </c>
      <c r="Y47" s="141">
        <v>141</v>
      </c>
      <c r="Z47" s="141">
        <v>393</v>
      </c>
      <c r="AA47" s="141">
        <v>280</v>
      </c>
      <c r="AB47" s="141">
        <v>246</v>
      </c>
      <c r="AC47" s="141">
        <v>414</v>
      </c>
      <c r="AD47" s="142">
        <v>179</v>
      </c>
      <c r="AE47" s="48">
        <f t="shared" si="3"/>
        <v>1366001</v>
      </c>
      <c r="AF47" s="2"/>
      <c r="AG47" s="154" t="s">
        <v>443</v>
      </c>
      <c r="AH47" s="156" t="s">
        <v>267</v>
      </c>
      <c r="AI47" s="155" t="s">
        <v>301</v>
      </c>
      <c r="AJ47" s="156" t="s">
        <v>246</v>
      </c>
      <c r="AK47" s="156" t="s">
        <v>148</v>
      </c>
      <c r="AL47" s="156" t="s">
        <v>168</v>
      </c>
      <c r="AM47" s="156" t="s">
        <v>102</v>
      </c>
      <c r="AN47" s="156" t="s">
        <v>90</v>
      </c>
      <c r="AO47" s="156" t="s">
        <v>50</v>
      </c>
      <c r="AP47" s="156" t="s">
        <v>118</v>
      </c>
      <c r="AQ47" s="159" t="s">
        <v>191</v>
      </c>
      <c r="AR47" s="156" t="s">
        <v>272</v>
      </c>
      <c r="AS47" s="156" t="s">
        <v>357</v>
      </c>
      <c r="AT47" s="156" t="s">
        <v>241</v>
      </c>
      <c r="AU47" s="156" t="s">
        <v>125</v>
      </c>
      <c r="AV47" s="156" t="s">
        <v>121</v>
      </c>
      <c r="AW47" s="156" t="s">
        <v>340</v>
      </c>
      <c r="AX47" s="156" t="s">
        <v>144</v>
      </c>
      <c r="AY47" s="157" t="s">
        <v>158</v>
      </c>
      <c r="AZ47" s="156" t="s">
        <v>433</v>
      </c>
      <c r="BA47" s="158" t="s">
        <v>203</v>
      </c>
      <c r="BB47" s="132"/>
    </row>
    <row r="48" spans="1:54" ht="12.75" x14ac:dyDescent="0.2">
      <c r="A48" s="2"/>
      <c r="B48" s="2"/>
      <c r="C48" s="2"/>
      <c r="D48" s="102" t="s">
        <v>213</v>
      </c>
      <c r="E48" s="103" t="s">
        <v>200</v>
      </c>
      <c r="F48" s="104">
        <f>B4+(34*B6)</f>
        <v>35</v>
      </c>
      <c r="G48" s="2"/>
      <c r="I48" s="131"/>
      <c r="J48" s="140">
        <v>420</v>
      </c>
      <c r="K48" s="141">
        <v>172</v>
      </c>
      <c r="L48" s="141">
        <v>146</v>
      </c>
      <c r="M48" s="141">
        <v>88</v>
      </c>
      <c r="N48" s="141">
        <v>126</v>
      </c>
      <c r="O48" s="141">
        <v>40</v>
      </c>
      <c r="P48" s="141">
        <v>210</v>
      </c>
      <c r="Q48" s="141">
        <v>66</v>
      </c>
      <c r="R48" s="141">
        <v>151</v>
      </c>
      <c r="S48" s="141">
        <v>63</v>
      </c>
      <c r="T48" s="141">
        <v>1</v>
      </c>
      <c r="U48" s="141">
        <v>337</v>
      </c>
      <c r="V48" s="141">
        <v>213</v>
      </c>
      <c r="W48" s="141">
        <v>274</v>
      </c>
      <c r="X48" s="141">
        <v>358</v>
      </c>
      <c r="Y48" s="141">
        <v>336</v>
      </c>
      <c r="Z48" s="141">
        <v>252</v>
      </c>
      <c r="AA48" s="141">
        <v>253</v>
      </c>
      <c r="AB48" s="141">
        <v>315</v>
      </c>
      <c r="AC48" s="141">
        <v>421</v>
      </c>
      <c r="AD48" s="142">
        <v>399</v>
      </c>
      <c r="AE48" s="48">
        <f t="shared" si="3"/>
        <v>1366001</v>
      </c>
      <c r="AF48" s="2"/>
      <c r="AG48" s="154" t="s">
        <v>447</v>
      </c>
      <c r="AH48" s="155" t="s">
        <v>171</v>
      </c>
      <c r="AI48" s="156" t="s">
        <v>401</v>
      </c>
      <c r="AJ48" s="156" t="s">
        <v>87</v>
      </c>
      <c r="AK48" s="156" t="s">
        <v>457</v>
      </c>
      <c r="AL48" s="156" t="s">
        <v>315</v>
      </c>
      <c r="AM48" s="156" t="s">
        <v>427</v>
      </c>
      <c r="AN48" s="156" t="s">
        <v>261</v>
      </c>
      <c r="AO48" s="156" t="s">
        <v>235</v>
      </c>
      <c r="AP48" s="156" t="s">
        <v>465</v>
      </c>
      <c r="AQ48" s="159" t="s">
        <v>68</v>
      </c>
      <c r="AR48" s="156" t="s">
        <v>114</v>
      </c>
      <c r="AS48" s="156" t="s">
        <v>189</v>
      </c>
      <c r="AT48" s="156" t="s">
        <v>286</v>
      </c>
      <c r="AU48" s="156" t="s">
        <v>376</v>
      </c>
      <c r="AV48" s="156" t="s">
        <v>405</v>
      </c>
      <c r="AW48" s="156" t="s">
        <v>423</v>
      </c>
      <c r="AX48" s="156" t="s">
        <v>30</v>
      </c>
      <c r="AY48" s="156" t="s">
        <v>418</v>
      </c>
      <c r="AZ48" s="157" t="s">
        <v>426</v>
      </c>
      <c r="BA48" s="158" t="s">
        <v>402</v>
      </c>
      <c r="BB48" s="132"/>
    </row>
    <row r="49" spans="1:54" ht="13.5" thickBot="1" x14ac:dyDescent="0.25">
      <c r="A49" s="2"/>
      <c r="B49" s="2"/>
      <c r="C49" s="2"/>
      <c r="D49" s="102" t="s">
        <v>84</v>
      </c>
      <c r="E49" s="103" t="s">
        <v>200</v>
      </c>
      <c r="F49" s="104">
        <f>B4+(35*B6)</f>
        <v>36</v>
      </c>
      <c r="G49" s="2"/>
      <c r="I49" s="131"/>
      <c r="J49" s="143">
        <v>431</v>
      </c>
      <c r="K49" s="144">
        <v>371</v>
      </c>
      <c r="L49" s="144">
        <v>351</v>
      </c>
      <c r="M49" s="144">
        <v>273</v>
      </c>
      <c r="N49" s="144">
        <v>403</v>
      </c>
      <c r="O49" s="144">
        <v>326</v>
      </c>
      <c r="P49" s="144">
        <v>5</v>
      </c>
      <c r="Q49" s="144">
        <v>385</v>
      </c>
      <c r="R49" s="144">
        <v>284</v>
      </c>
      <c r="S49" s="144">
        <v>306</v>
      </c>
      <c r="T49" s="144">
        <v>230</v>
      </c>
      <c r="U49" s="144">
        <v>75</v>
      </c>
      <c r="V49" s="144">
        <v>199</v>
      </c>
      <c r="W49" s="144">
        <v>96</v>
      </c>
      <c r="X49" s="144">
        <v>62</v>
      </c>
      <c r="Y49" s="144">
        <v>115</v>
      </c>
      <c r="Z49" s="144">
        <v>148</v>
      </c>
      <c r="AA49" s="144">
        <v>138</v>
      </c>
      <c r="AB49" s="144">
        <v>171</v>
      </c>
      <c r="AC49" s="144">
        <v>31</v>
      </c>
      <c r="AD49" s="145">
        <v>241</v>
      </c>
      <c r="AE49" s="48">
        <f t="shared" si="3"/>
        <v>1366001</v>
      </c>
      <c r="AF49" s="2"/>
      <c r="AG49" s="165" t="s">
        <v>416</v>
      </c>
      <c r="AH49" s="166" t="s">
        <v>311</v>
      </c>
      <c r="AI49" s="166" t="s">
        <v>195</v>
      </c>
      <c r="AJ49" s="166" t="s">
        <v>411</v>
      </c>
      <c r="AK49" s="166" t="s">
        <v>421</v>
      </c>
      <c r="AL49" s="166" t="s">
        <v>129</v>
      </c>
      <c r="AM49" s="166" t="s">
        <v>180</v>
      </c>
      <c r="AN49" s="166" t="s">
        <v>372</v>
      </c>
      <c r="AO49" s="166" t="s">
        <v>239</v>
      </c>
      <c r="AP49" s="166" t="s">
        <v>65</v>
      </c>
      <c r="AQ49" s="177" t="s">
        <v>450</v>
      </c>
      <c r="AR49" s="166" t="s">
        <v>53</v>
      </c>
      <c r="AS49" s="166" t="s">
        <v>282</v>
      </c>
      <c r="AT49" s="166" t="s">
        <v>291</v>
      </c>
      <c r="AU49" s="166" t="s">
        <v>463</v>
      </c>
      <c r="AV49" s="166" t="s">
        <v>184</v>
      </c>
      <c r="AW49" s="166" t="s">
        <v>294</v>
      </c>
      <c r="AX49" s="166" t="s">
        <v>185</v>
      </c>
      <c r="AY49" s="166" t="s">
        <v>295</v>
      </c>
      <c r="AZ49" s="166" t="s">
        <v>101</v>
      </c>
      <c r="BA49" s="169" t="s">
        <v>174</v>
      </c>
      <c r="BB49" s="132"/>
    </row>
    <row r="50" spans="1:54" ht="12.75" x14ac:dyDescent="0.2">
      <c r="A50" s="2"/>
      <c r="B50" s="2"/>
      <c r="C50" s="2"/>
      <c r="D50" s="102" t="s">
        <v>259</v>
      </c>
      <c r="E50" s="103" t="s">
        <v>200</v>
      </c>
      <c r="F50" s="104">
        <f>B4+(36*B6)</f>
        <v>37</v>
      </c>
      <c r="G50" s="2"/>
      <c r="I50" s="131"/>
      <c r="J50" s="83">
        <f>SUM(J29:J49)</f>
        <v>4641</v>
      </c>
      <c r="K50" s="84">
        <f t="shared" ref="K50:AD50" si="4">SUM(K29:K49)</f>
        <v>4641</v>
      </c>
      <c r="L50" s="84">
        <f t="shared" si="4"/>
        <v>4641</v>
      </c>
      <c r="M50" s="84">
        <f t="shared" si="4"/>
        <v>4641</v>
      </c>
      <c r="N50" s="84">
        <f t="shared" si="4"/>
        <v>4641</v>
      </c>
      <c r="O50" s="84">
        <f t="shared" si="4"/>
        <v>4641</v>
      </c>
      <c r="P50" s="84">
        <f t="shared" si="4"/>
        <v>4641</v>
      </c>
      <c r="Q50" s="84">
        <f t="shared" si="4"/>
        <v>4641</v>
      </c>
      <c r="R50" s="84">
        <f t="shared" si="4"/>
        <v>4641</v>
      </c>
      <c r="S50" s="84">
        <f t="shared" si="4"/>
        <v>4641</v>
      </c>
      <c r="T50" s="84">
        <f t="shared" si="4"/>
        <v>4641</v>
      </c>
      <c r="U50" s="84">
        <f t="shared" si="4"/>
        <v>4641</v>
      </c>
      <c r="V50" s="84">
        <f t="shared" si="4"/>
        <v>4641</v>
      </c>
      <c r="W50" s="84">
        <f t="shared" si="4"/>
        <v>4641</v>
      </c>
      <c r="X50" s="84">
        <f t="shared" si="4"/>
        <v>4641</v>
      </c>
      <c r="Y50" s="84">
        <f t="shared" si="4"/>
        <v>4641</v>
      </c>
      <c r="Z50" s="84">
        <f t="shared" si="4"/>
        <v>4641</v>
      </c>
      <c r="AA50" s="84">
        <f t="shared" si="4"/>
        <v>4641</v>
      </c>
      <c r="AB50" s="84">
        <f t="shared" si="4"/>
        <v>4641</v>
      </c>
      <c r="AC50" s="84">
        <f t="shared" si="4"/>
        <v>4641</v>
      </c>
      <c r="AD50" s="84">
        <f t="shared" si="4"/>
        <v>4641</v>
      </c>
      <c r="AE50" s="51">
        <f>J29^3+K30^3+L31^3+M32^3+N33^3+O34^3+P35^3+Q36^3+R37^3+S38^3+T39^3+U40^3+V41^3+W42^3+X43^3+Y44^3+Z45^3+AA46^3+AB47^3+AC48^3+AD49^3</f>
        <v>452316501</v>
      </c>
      <c r="AF50" s="2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32"/>
    </row>
    <row r="51" spans="1:54" ht="13.5" thickBot="1" x14ac:dyDescent="0.25">
      <c r="A51" s="2"/>
      <c r="B51" s="2"/>
      <c r="C51" s="2"/>
      <c r="D51" s="102" t="s">
        <v>132</v>
      </c>
      <c r="E51" s="103" t="s">
        <v>200</v>
      </c>
      <c r="F51" s="104">
        <f>B4+(37*B6)</f>
        <v>38</v>
      </c>
      <c r="G51" s="2"/>
      <c r="I51" s="131"/>
      <c r="J51" s="41">
        <f>SUMSQ(J29:J49)</f>
        <v>1366001</v>
      </c>
      <c r="K51" s="42">
        <f t="shared" ref="K51:AD51" si="5">SUMSQ(K29:K49)</f>
        <v>1366001</v>
      </c>
      <c r="L51" s="42">
        <f t="shared" si="5"/>
        <v>1366001</v>
      </c>
      <c r="M51" s="42">
        <f t="shared" si="5"/>
        <v>1366001</v>
      </c>
      <c r="N51" s="42">
        <f t="shared" si="5"/>
        <v>1366001</v>
      </c>
      <c r="O51" s="42">
        <f t="shared" si="5"/>
        <v>1366001</v>
      </c>
      <c r="P51" s="42">
        <f t="shared" si="5"/>
        <v>1366001</v>
      </c>
      <c r="Q51" s="42">
        <f t="shared" si="5"/>
        <v>1366001</v>
      </c>
      <c r="R51" s="42">
        <f t="shared" si="5"/>
        <v>1366001</v>
      </c>
      <c r="S51" s="42">
        <f t="shared" si="5"/>
        <v>1366001</v>
      </c>
      <c r="T51" s="151">
        <f>T29^3+T30^3+T31^3+T32^3+T33^3+T34^3+T35^3+T36^3+T37^3+T38^3+T39^3+T40^3+T41^3+T42^3+T43^3+T44^3+T45^3+T46^3+T47^3+T48^3+T49^3</f>
        <v>452316501</v>
      </c>
      <c r="U51" s="42">
        <f t="shared" si="5"/>
        <v>1366001</v>
      </c>
      <c r="V51" s="42">
        <f t="shared" si="5"/>
        <v>1366001</v>
      </c>
      <c r="W51" s="42">
        <f t="shared" si="5"/>
        <v>1366001</v>
      </c>
      <c r="X51" s="42">
        <f t="shared" si="5"/>
        <v>1366001</v>
      </c>
      <c r="Y51" s="42">
        <f t="shared" si="5"/>
        <v>1366001</v>
      </c>
      <c r="Z51" s="42">
        <f t="shared" si="5"/>
        <v>1366001</v>
      </c>
      <c r="AA51" s="42">
        <f t="shared" si="5"/>
        <v>1366001</v>
      </c>
      <c r="AB51" s="42">
        <f t="shared" si="5"/>
        <v>1366001</v>
      </c>
      <c r="AC51" s="42">
        <f t="shared" si="5"/>
        <v>1366001</v>
      </c>
      <c r="AD51" s="42">
        <f t="shared" si="5"/>
        <v>1366001</v>
      </c>
      <c r="AE51" s="55">
        <f>J49^3+K48^3+L47^3+M46^3+N45^3+O44^3+P43^3+Q42^3+R41^3+S40^3+T39^3+U38^3+V37^3+W36^3+X35^3+Y34^3+Z33^3+AA32^3+AB31^3+AC30^3+AD29^3</f>
        <v>452316501</v>
      </c>
      <c r="AF51" s="2"/>
      <c r="AG51" s="156" t="s">
        <v>27</v>
      </c>
      <c r="AH51" s="156" t="s">
        <v>461</v>
      </c>
      <c r="AI51" s="156" t="s">
        <v>42</v>
      </c>
      <c r="AJ51" s="156" t="s">
        <v>296</v>
      </c>
      <c r="AK51" s="156" t="s">
        <v>428</v>
      </c>
      <c r="AL51" s="156" t="s">
        <v>455</v>
      </c>
      <c r="AM51" s="156" t="s">
        <v>109</v>
      </c>
      <c r="AN51" s="156" t="s">
        <v>313</v>
      </c>
      <c r="AO51" s="156" t="s">
        <v>298</v>
      </c>
      <c r="AP51" s="156" t="s">
        <v>318</v>
      </c>
      <c r="AQ51" s="156" t="s">
        <v>110</v>
      </c>
      <c r="AR51" s="156" t="s">
        <v>349</v>
      </c>
      <c r="AS51" s="156" t="s">
        <v>204</v>
      </c>
      <c r="AT51" s="156" t="s">
        <v>458</v>
      </c>
      <c r="AU51" s="156" t="s">
        <v>94</v>
      </c>
      <c r="AV51" s="156" t="s">
        <v>409</v>
      </c>
      <c r="AW51" s="156" t="s">
        <v>213</v>
      </c>
      <c r="AX51" s="156" t="s">
        <v>206</v>
      </c>
      <c r="AY51" s="156" t="s">
        <v>158</v>
      </c>
      <c r="AZ51" s="156" t="s">
        <v>426</v>
      </c>
      <c r="BA51" s="156" t="s">
        <v>174</v>
      </c>
      <c r="BB51" s="132"/>
    </row>
    <row r="52" spans="1:54" ht="12.75" thickBot="1" x14ac:dyDescent="0.25">
      <c r="A52" s="2"/>
      <c r="B52" s="2"/>
      <c r="C52" s="2"/>
      <c r="D52" s="102" t="s">
        <v>347</v>
      </c>
      <c r="E52" s="103" t="s">
        <v>200</v>
      </c>
      <c r="F52" s="104">
        <f>B4+(38*B6)</f>
        <v>39</v>
      </c>
      <c r="G52" s="2"/>
      <c r="I52" s="133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66" t="s">
        <v>416</v>
      </c>
      <c r="AH52" s="166" t="s">
        <v>171</v>
      </c>
      <c r="AI52" s="166" t="s">
        <v>301</v>
      </c>
      <c r="AJ52" s="166" t="s">
        <v>227</v>
      </c>
      <c r="AK52" s="166" t="s">
        <v>140</v>
      </c>
      <c r="AL52" s="166" t="s">
        <v>367</v>
      </c>
      <c r="AM52" s="166" t="s">
        <v>238</v>
      </c>
      <c r="AN52" s="166" t="s">
        <v>415</v>
      </c>
      <c r="AO52" s="166" t="s">
        <v>25</v>
      </c>
      <c r="AP52" s="166" t="s">
        <v>354</v>
      </c>
      <c r="AQ52" s="166" t="s">
        <v>110</v>
      </c>
      <c r="AR52" s="166" t="s">
        <v>2</v>
      </c>
      <c r="AS52" s="166" t="s">
        <v>176</v>
      </c>
      <c r="AT52" s="166" t="s">
        <v>243</v>
      </c>
      <c r="AU52" s="166" t="s">
        <v>266</v>
      </c>
      <c r="AV52" s="166" t="s">
        <v>362</v>
      </c>
      <c r="AW52" s="166" t="s">
        <v>62</v>
      </c>
      <c r="AX52" s="166" t="s">
        <v>277</v>
      </c>
      <c r="AY52" s="166" t="s">
        <v>201</v>
      </c>
      <c r="AZ52" s="166" t="s">
        <v>319</v>
      </c>
      <c r="BA52" s="166" t="s">
        <v>35</v>
      </c>
      <c r="BB52" s="135"/>
    </row>
    <row r="53" spans="1:54" x14ac:dyDescent="0.2">
      <c r="A53" s="2"/>
      <c r="B53" s="2"/>
      <c r="C53" s="2"/>
      <c r="D53" s="102" t="s">
        <v>315</v>
      </c>
      <c r="E53" s="103" t="s">
        <v>200</v>
      </c>
      <c r="F53" s="104">
        <f>B4+(39*B6)</f>
        <v>40</v>
      </c>
      <c r="G53" s="2"/>
    </row>
    <row r="54" spans="1:54" x14ac:dyDescent="0.2">
      <c r="A54" s="2"/>
      <c r="B54" s="2"/>
      <c r="C54" s="2"/>
      <c r="D54" s="102" t="s">
        <v>409</v>
      </c>
      <c r="E54" s="103" t="s">
        <v>200</v>
      </c>
      <c r="F54" s="105">
        <f>B4+(40*B6)</f>
        <v>41</v>
      </c>
      <c r="G54" s="2"/>
    </row>
    <row r="55" spans="1:54" x14ac:dyDescent="0.2">
      <c r="A55" s="2"/>
      <c r="B55" s="2"/>
      <c r="C55" s="2"/>
      <c r="D55" s="102" t="s">
        <v>432</v>
      </c>
      <c r="E55" s="103" t="s">
        <v>200</v>
      </c>
      <c r="F55" s="104">
        <f>B4+(41*B6)</f>
        <v>42</v>
      </c>
      <c r="G55" s="2"/>
    </row>
    <row r="56" spans="1:54" x14ac:dyDescent="0.2">
      <c r="A56" s="2"/>
      <c r="B56" s="2"/>
      <c r="C56" s="2"/>
      <c r="D56" s="102" t="s">
        <v>260</v>
      </c>
      <c r="E56" s="103" t="s">
        <v>200</v>
      </c>
      <c r="F56" s="104">
        <f>B4+(42*B6)</f>
        <v>43</v>
      </c>
      <c r="G56" s="2"/>
    </row>
    <row r="57" spans="1:54" x14ac:dyDescent="0.2">
      <c r="A57" s="2"/>
      <c r="B57" s="2"/>
      <c r="C57" s="2"/>
      <c r="D57" s="102" t="s">
        <v>133</v>
      </c>
      <c r="E57" s="103" t="s">
        <v>200</v>
      </c>
      <c r="F57" s="104">
        <f>B4+(43*B6)</f>
        <v>44</v>
      </c>
      <c r="G57" s="2"/>
    </row>
    <row r="58" spans="1:54" x14ac:dyDescent="0.2">
      <c r="A58" s="2"/>
      <c r="B58" s="2"/>
      <c r="C58" s="2"/>
      <c r="D58" s="102" t="s">
        <v>2</v>
      </c>
      <c r="E58" s="103" t="s">
        <v>200</v>
      </c>
      <c r="F58" s="104">
        <f>B4+(44*B6)</f>
        <v>45</v>
      </c>
      <c r="G58" s="2"/>
    </row>
    <row r="59" spans="1:54" x14ac:dyDescent="0.2">
      <c r="A59" s="2"/>
      <c r="B59" s="2"/>
      <c r="C59" s="2"/>
      <c r="D59" s="102" t="s">
        <v>198</v>
      </c>
      <c r="E59" s="103" t="s">
        <v>200</v>
      </c>
      <c r="F59" s="105">
        <f>B4+(45*B6)</f>
        <v>46</v>
      </c>
      <c r="G59" s="2"/>
    </row>
    <row r="60" spans="1:54" x14ac:dyDescent="0.2">
      <c r="A60" s="2"/>
      <c r="B60" s="2"/>
      <c r="C60" s="2"/>
      <c r="D60" s="102" t="s">
        <v>70</v>
      </c>
      <c r="E60" s="103" t="s">
        <v>200</v>
      </c>
      <c r="F60" s="105">
        <f>B4+(46*B6)</f>
        <v>47</v>
      </c>
      <c r="G60" s="2"/>
    </row>
    <row r="61" spans="1:54" x14ac:dyDescent="0.2">
      <c r="A61" s="2"/>
      <c r="B61" s="2"/>
      <c r="C61" s="2"/>
      <c r="D61" s="102" t="s">
        <v>244</v>
      </c>
      <c r="E61" s="103" t="s">
        <v>200</v>
      </c>
      <c r="F61" s="104">
        <f>B4+(47*B6)</f>
        <v>48</v>
      </c>
      <c r="G61" s="2"/>
    </row>
    <row r="62" spans="1:54" x14ac:dyDescent="0.2">
      <c r="A62" s="2"/>
      <c r="B62" s="2"/>
      <c r="C62" s="2"/>
      <c r="D62" s="102" t="s">
        <v>117</v>
      </c>
      <c r="E62" s="103" t="s">
        <v>200</v>
      </c>
      <c r="F62" s="104">
        <f>B4+(48*B6)</f>
        <v>49</v>
      </c>
      <c r="G62" s="2"/>
    </row>
    <row r="63" spans="1:54" x14ac:dyDescent="0.2">
      <c r="A63" s="2"/>
      <c r="B63" s="2"/>
      <c r="C63" s="2"/>
      <c r="D63" s="102" t="s">
        <v>289</v>
      </c>
      <c r="E63" s="103" t="s">
        <v>200</v>
      </c>
      <c r="F63" s="105">
        <f>B4+(49*B6)</f>
        <v>50</v>
      </c>
      <c r="G63" s="2"/>
    </row>
    <row r="64" spans="1:54" x14ac:dyDescent="0.2">
      <c r="A64" s="2"/>
      <c r="B64" s="2"/>
      <c r="C64" s="2"/>
      <c r="D64" s="102" t="s">
        <v>165</v>
      </c>
      <c r="E64" s="103" t="s">
        <v>200</v>
      </c>
      <c r="F64" s="105">
        <f>B4+(50*B6)</f>
        <v>51</v>
      </c>
      <c r="G64" s="2"/>
    </row>
    <row r="65" spans="1:7" x14ac:dyDescent="0.2">
      <c r="A65" s="2"/>
      <c r="B65" s="2"/>
      <c r="C65" s="2"/>
      <c r="D65" s="102" t="s">
        <v>52</v>
      </c>
      <c r="E65" s="103" t="s">
        <v>200</v>
      </c>
      <c r="F65" s="104">
        <f>B4+(51*B6)</f>
        <v>52</v>
      </c>
      <c r="G65" s="2"/>
    </row>
    <row r="66" spans="1:7" x14ac:dyDescent="0.2">
      <c r="A66" s="2"/>
      <c r="B66" s="2"/>
      <c r="C66" s="2"/>
      <c r="D66" s="102" t="s">
        <v>230</v>
      </c>
      <c r="E66" s="103" t="s">
        <v>200</v>
      </c>
      <c r="F66" s="104">
        <f>B4+(52*B6)</f>
        <v>53</v>
      </c>
      <c r="G66" s="2"/>
    </row>
    <row r="67" spans="1:7" x14ac:dyDescent="0.2">
      <c r="A67" s="2"/>
      <c r="B67" s="2"/>
      <c r="C67" s="2"/>
      <c r="D67" s="102" t="s">
        <v>102</v>
      </c>
      <c r="E67" s="103" t="s">
        <v>200</v>
      </c>
      <c r="F67" s="105">
        <f>B4+(53*B6)</f>
        <v>54</v>
      </c>
      <c r="G67" s="2"/>
    </row>
    <row r="68" spans="1:7" x14ac:dyDescent="0.2">
      <c r="A68" s="2"/>
      <c r="B68" s="2"/>
      <c r="C68" s="2"/>
      <c r="D68" s="102" t="s">
        <v>275</v>
      </c>
      <c r="E68" s="103" t="s">
        <v>200</v>
      </c>
      <c r="F68" s="105">
        <f>B4+(54*B6)</f>
        <v>55</v>
      </c>
      <c r="G68" s="2"/>
    </row>
    <row r="69" spans="1:7" x14ac:dyDescent="0.2">
      <c r="A69" s="2"/>
      <c r="B69" s="2"/>
      <c r="C69" s="2"/>
      <c r="D69" s="102" t="s">
        <v>149</v>
      </c>
      <c r="E69" s="103" t="s">
        <v>200</v>
      </c>
      <c r="F69" s="104">
        <f>B4+(55*B6)</f>
        <v>56</v>
      </c>
      <c r="G69" s="2"/>
    </row>
    <row r="70" spans="1:7" x14ac:dyDescent="0.2">
      <c r="A70" s="2"/>
      <c r="B70" s="2"/>
      <c r="C70" s="2"/>
      <c r="D70" s="102" t="s">
        <v>37</v>
      </c>
      <c r="E70" s="103" t="s">
        <v>200</v>
      </c>
      <c r="F70" s="104">
        <f>B4+(56*B6)</f>
        <v>57</v>
      </c>
      <c r="G70" s="2"/>
    </row>
    <row r="71" spans="1:7" x14ac:dyDescent="0.2">
      <c r="A71" s="2"/>
      <c r="B71" s="2"/>
      <c r="C71" s="2"/>
      <c r="D71" s="102" t="s">
        <v>214</v>
      </c>
      <c r="E71" s="103" t="s">
        <v>200</v>
      </c>
      <c r="F71" s="104">
        <f>B4+(57*B6)</f>
        <v>58</v>
      </c>
      <c r="G71" s="2"/>
    </row>
    <row r="72" spans="1:7" x14ac:dyDescent="0.2">
      <c r="A72" s="2"/>
      <c r="B72" s="2"/>
      <c r="C72" s="2"/>
      <c r="D72" s="102" t="s">
        <v>85</v>
      </c>
      <c r="E72" s="103" t="s">
        <v>200</v>
      </c>
      <c r="F72" s="104">
        <f>B4+(58*B6)</f>
        <v>59</v>
      </c>
      <c r="G72" s="2"/>
    </row>
    <row r="73" spans="1:7" x14ac:dyDescent="0.2">
      <c r="A73" s="2"/>
      <c r="B73" s="2"/>
      <c r="C73" s="2"/>
      <c r="D73" s="102" t="s">
        <v>367</v>
      </c>
      <c r="E73" s="103" t="s">
        <v>200</v>
      </c>
      <c r="F73" s="105">
        <f>B4+(59*B6)</f>
        <v>60</v>
      </c>
      <c r="G73" s="2"/>
    </row>
    <row r="74" spans="1:7" x14ac:dyDescent="0.2">
      <c r="A74" s="2"/>
      <c r="B74" s="2"/>
      <c r="C74" s="2"/>
      <c r="D74" s="102" t="s">
        <v>346</v>
      </c>
      <c r="E74" s="103" t="s">
        <v>200</v>
      </c>
      <c r="F74" s="105">
        <f>B4+(60*B6)</f>
        <v>61</v>
      </c>
      <c r="G74" s="2"/>
    </row>
    <row r="75" spans="1:7" x14ac:dyDescent="0.2">
      <c r="A75" s="2"/>
      <c r="B75" s="2"/>
      <c r="C75" s="2"/>
      <c r="D75" s="102" t="s">
        <v>463</v>
      </c>
      <c r="E75" s="103" t="s">
        <v>200</v>
      </c>
      <c r="F75" s="104">
        <f>B4+(61*B6)</f>
        <v>62</v>
      </c>
      <c r="G75" s="2"/>
    </row>
    <row r="76" spans="1:7" x14ac:dyDescent="0.2">
      <c r="A76" s="2"/>
      <c r="B76" s="2"/>
      <c r="C76" s="2"/>
      <c r="D76" s="102" t="s">
        <v>465</v>
      </c>
      <c r="E76" s="103" t="s">
        <v>200</v>
      </c>
      <c r="F76" s="104">
        <f>B4+(62*B6)</f>
        <v>63</v>
      </c>
      <c r="G76" s="2"/>
    </row>
    <row r="77" spans="1:7" x14ac:dyDescent="0.2">
      <c r="A77" s="2"/>
      <c r="B77" s="2"/>
      <c r="C77" s="2"/>
      <c r="D77" s="102" t="s">
        <v>215</v>
      </c>
      <c r="E77" s="103" t="s">
        <v>200</v>
      </c>
      <c r="F77" s="105">
        <f>B4+(63*B6)</f>
        <v>64</v>
      </c>
      <c r="G77" s="2"/>
    </row>
    <row r="78" spans="1:7" x14ac:dyDescent="0.2">
      <c r="A78" s="2"/>
      <c r="B78" s="2"/>
      <c r="C78" s="2"/>
      <c r="D78" s="102" t="s">
        <v>86</v>
      </c>
      <c r="E78" s="103" t="s">
        <v>200</v>
      </c>
      <c r="F78" s="105">
        <f>B4+(64*B6)</f>
        <v>65</v>
      </c>
      <c r="G78" s="2"/>
    </row>
    <row r="79" spans="1:7" x14ac:dyDescent="0.2">
      <c r="A79" s="2"/>
      <c r="B79" s="2"/>
      <c r="C79" s="2"/>
      <c r="D79" s="102" t="s">
        <v>261</v>
      </c>
      <c r="E79" s="103" t="s">
        <v>200</v>
      </c>
      <c r="F79" s="104">
        <f>B4+(65*B6)</f>
        <v>66</v>
      </c>
      <c r="G79" s="2"/>
    </row>
    <row r="80" spans="1:7" x14ac:dyDescent="0.2">
      <c r="A80" s="2"/>
      <c r="B80" s="2"/>
      <c r="C80" s="2"/>
      <c r="D80" s="102" t="s">
        <v>134</v>
      </c>
      <c r="E80" s="103" t="s">
        <v>200</v>
      </c>
      <c r="F80" s="104">
        <f>B4+(66*B6)</f>
        <v>67</v>
      </c>
      <c r="G80" s="2"/>
    </row>
    <row r="81" spans="1:7" x14ac:dyDescent="0.2">
      <c r="A81" s="2"/>
      <c r="B81" s="2"/>
      <c r="C81" s="2"/>
      <c r="D81" s="102" t="s">
        <v>3</v>
      </c>
      <c r="E81" s="103" t="s">
        <v>200</v>
      </c>
      <c r="F81" s="105">
        <f>B4+(67*B6)</f>
        <v>68</v>
      </c>
      <c r="G81" s="2"/>
    </row>
    <row r="82" spans="1:7" x14ac:dyDescent="0.2">
      <c r="A82" s="2"/>
      <c r="B82" s="2"/>
      <c r="C82" s="2"/>
      <c r="D82" s="102" t="s">
        <v>199</v>
      </c>
      <c r="E82" s="103" t="s">
        <v>200</v>
      </c>
      <c r="F82" s="105">
        <f>B4+(68*B6)</f>
        <v>69</v>
      </c>
      <c r="G82" s="2"/>
    </row>
    <row r="83" spans="1:7" x14ac:dyDescent="0.2">
      <c r="A83" s="2"/>
      <c r="B83" s="2"/>
      <c r="C83" s="2"/>
      <c r="D83" s="102" t="s">
        <v>71</v>
      </c>
      <c r="E83" s="103" t="s">
        <v>200</v>
      </c>
      <c r="F83" s="104">
        <f>B4+(69*B6)</f>
        <v>70</v>
      </c>
      <c r="G83" s="2"/>
    </row>
    <row r="84" spans="1:7" x14ac:dyDescent="0.2">
      <c r="A84" s="2"/>
      <c r="B84" s="2"/>
      <c r="C84" s="2"/>
      <c r="D84" s="102" t="s">
        <v>245</v>
      </c>
      <c r="E84" s="103" t="s">
        <v>200</v>
      </c>
      <c r="F84" s="104">
        <f>B4+(70*B6)</f>
        <v>71</v>
      </c>
      <c r="G84" s="2"/>
    </row>
    <row r="85" spans="1:7" x14ac:dyDescent="0.2">
      <c r="A85" s="2"/>
      <c r="B85" s="2"/>
      <c r="C85" s="2"/>
      <c r="D85" s="102" t="s">
        <v>118</v>
      </c>
      <c r="E85" s="103" t="s">
        <v>200</v>
      </c>
      <c r="F85" s="104">
        <f>B4+(71*B6)</f>
        <v>72</v>
      </c>
      <c r="G85" s="2"/>
    </row>
    <row r="86" spans="1:7" x14ac:dyDescent="0.2">
      <c r="A86" s="2"/>
      <c r="B86" s="2"/>
      <c r="C86" s="2"/>
      <c r="D86" s="102" t="s">
        <v>290</v>
      </c>
      <c r="E86" s="103" t="s">
        <v>200</v>
      </c>
      <c r="F86" s="104">
        <f>B4+(72*B6)</f>
        <v>73</v>
      </c>
      <c r="G86" s="2"/>
    </row>
    <row r="87" spans="1:7" x14ac:dyDescent="0.2">
      <c r="A87" s="2"/>
      <c r="B87" s="2"/>
      <c r="C87" s="2"/>
      <c r="D87" s="102" t="s">
        <v>166</v>
      </c>
      <c r="E87" s="103" t="s">
        <v>200</v>
      </c>
      <c r="F87" s="105">
        <f>B4+(73*B6)</f>
        <v>74</v>
      </c>
      <c r="G87" s="2"/>
    </row>
    <row r="88" spans="1:7" x14ac:dyDescent="0.2">
      <c r="A88" s="2"/>
      <c r="B88" s="2"/>
      <c r="C88" s="2"/>
      <c r="D88" s="102" t="s">
        <v>53</v>
      </c>
      <c r="E88" s="103" t="s">
        <v>200</v>
      </c>
      <c r="F88" s="105">
        <f>B4+(74*B6)</f>
        <v>75</v>
      </c>
      <c r="G88" s="2"/>
    </row>
    <row r="89" spans="1:7" x14ac:dyDescent="0.2">
      <c r="A89" s="2"/>
      <c r="B89" s="2"/>
      <c r="C89" s="2"/>
      <c r="D89" s="102" t="s">
        <v>231</v>
      </c>
      <c r="E89" s="103" t="s">
        <v>200</v>
      </c>
      <c r="F89" s="104">
        <f>B4+(75*B6)</f>
        <v>76</v>
      </c>
      <c r="G89" s="2"/>
    </row>
    <row r="90" spans="1:7" x14ac:dyDescent="0.2">
      <c r="A90" s="2"/>
      <c r="B90" s="2"/>
      <c r="C90" s="2"/>
      <c r="D90" s="102" t="s">
        <v>103</v>
      </c>
      <c r="E90" s="103" t="s">
        <v>200</v>
      </c>
      <c r="F90" s="104">
        <f>B4+(76*B6)</f>
        <v>77</v>
      </c>
      <c r="G90" s="2"/>
    </row>
    <row r="91" spans="1:7" x14ac:dyDescent="0.2">
      <c r="A91" s="2"/>
      <c r="B91" s="2"/>
      <c r="C91" s="2"/>
      <c r="D91" s="102" t="s">
        <v>276</v>
      </c>
      <c r="E91" s="103" t="s">
        <v>200</v>
      </c>
      <c r="F91" s="105">
        <f>B4+(77*B6)</f>
        <v>78</v>
      </c>
      <c r="G91" s="2"/>
    </row>
    <row r="92" spans="1:7" x14ac:dyDescent="0.2">
      <c r="A92" s="2"/>
      <c r="B92" s="2"/>
      <c r="C92" s="2"/>
      <c r="D92" s="102" t="s">
        <v>150</v>
      </c>
      <c r="E92" s="103" t="s">
        <v>200</v>
      </c>
      <c r="F92" s="105">
        <f>B4+(78*B6)</f>
        <v>79</v>
      </c>
      <c r="G92" s="2"/>
    </row>
    <row r="93" spans="1:7" x14ac:dyDescent="0.2">
      <c r="A93" s="2"/>
      <c r="B93" s="2"/>
      <c r="C93" s="2"/>
      <c r="D93" s="102" t="s">
        <v>21</v>
      </c>
      <c r="E93" s="103" t="s">
        <v>200</v>
      </c>
      <c r="F93" s="104">
        <f>B4+(79*B6)</f>
        <v>80</v>
      </c>
      <c r="G93" s="2"/>
    </row>
    <row r="94" spans="1:7" x14ac:dyDescent="0.2">
      <c r="A94" s="2"/>
      <c r="B94" s="2"/>
      <c r="C94" s="2"/>
      <c r="D94" s="102" t="s">
        <v>344</v>
      </c>
      <c r="E94" s="103" t="s">
        <v>200</v>
      </c>
      <c r="F94" s="104">
        <f>B4+(80*B6)</f>
        <v>81</v>
      </c>
      <c r="G94" s="2"/>
    </row>
    <row r="95" spans="1:7" x14ac:dyDescent="0.2">
      <c r="A95" s="2"/>
      <c r="B95" s="2"/>
      <c r="C95" s="2"/>
      <c r="D95" s="102" t="s">
        <v>318</v>
      </c>
      <c r="E95" s="103" t="s">
        <v>200</v>
      </c>
      <c r="F95" s="105">
        <f>B4+(81*B6)</f>
        <v>82</v>
      </c>
      <c r="G95" s="2"/>
    </row>
    <row r="96" spans="1:7" x14ac:dyDescent="0.2">
      <c r="A96" s="2"/>
      <c r="B96" s="2"/>
      <c r="C96" s="2"/>
      <c r="D96" s="102" t="s">
        <v>436</v>
      </c>
      <c r="E96" s="103" t="s">
        <v>200</v>
      </c>
      <c r="F96" s="105">
        <f>B4+(82*B6)</f>
        <v>83</v>
      </c>
      <c r="G96" s="2"/>
    </row>
    <row r="97" spans="1:7" x14ac:dyDescent="0.2">
      <c r="A97" s="2"/>
      <c r="B97" s="2"/>
      <c r="C97" s="2"/>
      <c r="D97" s="102" t="s">
        <v>394</v>
      </c>
      <c r="E97" s="103" t="s">
        <v>200</v>
      </c>
      <c r="F97" s="104">
        <f>B4+(83*B6)</f>
        <v>84</v>
      </c>
      <c r="G97" s="2"/>
    </row>
    <row r="98" spans="1:7" x14ac:dyDescent="0.2">
      <c r="A98" s="2"/>
      <c r="B98" s="2"/>
      <c r="C98" s="2"/>
      <c r="D98" s="102" t="s">
        <v>151</v>
      </c>
      <c r="E98" s="103" t="s">
        <v>200</v>
      </c>
      <c r="F98" s="104">
        <f>B4+(84*B6)</f>
        <v>85</v>
      </c>
      <c r="G98" s="2"/>
    </row>
    <row r="99" spans="1:7" x14ac:dyDescent="0.2">
      <c r="A99" s="2"/>
      <c r="B99" s="2"/>
      <c r="C99" s="2"/>
      <c r="D99" s="102" t="s">
        <v>22</v>
      </c>
      <c r="E99" s="103" t="s">
        <v>200</v>
      </c>
      <c r="F99" s="104">
        <f>B4+(85*B6)</f>
        <v>86</v>
      </c>
      <c r="G99" s="2"/>
    </row>
    <row r="100" spans="1:7" x14ac:dyDescent="0.2">
      <c r="A100" s="2"/>
      <c r="B100" s="2"/>
      <c r="C100" s="2"/>
      <c r="D100" s="102" t="s">
        <v>216</v>
      </c>
      <c r="E100" s="103" t="s">
        <v>200</v>
      </c>
      <c r="F100" s="104">
        <f>B4+(86*B6)</f>
        <v>87</v>
      </c>
      <c r="G100" s="2"/>
    </row>
    <row r="101" spans="1:7" x14ac:dyDescent="0.2">
      <c r="A101" s="2"/>
      <c r="B101" s="2"/>
      <c r="C101" s="2"/>
      <c r="D101" s="102" t="s">
        <v>87</v>
      </c>
      <c r="E101" s="103" t="s">
        <v>200</v>
      </c>
      <c r="F101" s="105">
        <f>B4+(87*B6)</f>
        <v>88</v>
      </c>
      <c r="G101" s="2"/>
    </row>
    <row r="102" spans="1:7" x14ac:dyDescent="0.2">
      <c r="A102" s="2"/>
      <c r="B102" s="2"/>
      <c r="C102" s="2"/>
      <c r="D102" s="102" t="s">
        <v>262</v>
      </c>
      <c r="E102" s="103" t="s">
        <v>200</v>
      </c>
      <c r="F102" s="105">
        <f>B4+(88*B6)</f>
        <v>89</v>
      </c>
      <c r="G102" s="2"/>
    </row>
    <row r="103" spans="1:7" x14ac:dyDescent="0.2">
      <c r="A103" s="2"/>
      <c r="B103" s="2"/>
      <c r="C103" s="2"/>
      <c r="D103" s="102" t="s">
        <v>135</v>
      </c>
      <c r="E103" s="103" t="s">
        <v>200</v>
      </c>
      <c r="F103" s="104">
        <f>B4+(89*B6)</f>
        <v>90</v>
      </c>
      <c r="G103" s="2"/>
    </row>
    <row r="104" spans="1:7" x14ac:dyDescent="0.2">
      <c r="A104" s="2"/>
      <c r="B104" s="2"/>
      <c r="C104" s="2"/>
      <c r="D104" s="102" t="s">
        <v>4</v>
      </c>
      <c r="E104" s="103" t="s">
        <v>200</v>
      </c>
      <c r="F104" s="104">
        <f>B4+(90*B6)</f>
        <v>91</v>
      </c>
      <c r="G104" s="2"/>
    </row>
    <row r="105" spans="1:7" x14ac:dyDescent="0.2">
      <c r="A105" s="2"/>
      <c r="B105" s="2"/>
      <c r="C105" s="2"/>
      <c r="D105" s="102" t="s">
        <v>183</v>
      </c>
      <c r="E105" s="103" t="s">
        <v>200</v>
      </c>
      <c r="F105" s="105">
        <f>B4+(91*B6)</f>
        <v>92</v>
      </c>
      <c r="G105" s="2"/>
    </row>
    <row r="106" spans="1:7" x14ac:dyDescent="0.2">
      <c r="A106" s="2"/>
      <c r="B106" s="2"/>
      <c r="C106" s="2"/>
      <c r="D106" s="102" t="s">
        <v>72</v>
      </c>
      <c r="E106" s="103" t="s">
        <v>200</v>
      </c>
      <c r="F106" s="105">
        <f>B4+(92*B6)</f>
        <v>93</v>
      </c>
      <c r="G106" s="2"/>
    </row>
    <row r="107" spans="1:7" x14ac:dyDescent="0.2">
      <c r="A107" s="2"/>
      <c r="B107" s="2"/>
      <c r="C107" s="2"/>
      <c r="D107" s="102" t="s">
        <v>246</v>
      </c>
      <c r="E107" s="103" t="s">
        <v>200</v>
      </c>
      <c r="F107" s="104">
        <f>B4+(93*B6)</f>
        <v>94</v>
      </c>
      <c r="G107" s="2"/>
    </row>
    <row r="108" spans="1:7" x14ac:dyDescent="0.2">
      <c r="A108" s="2"/>
      <c r="B108" s="2"/>
      <c r="C108" s="2"/>
      <c r="D108" s="102" t="s">
        <v>119</v>
      </c>
      <c r="E108" s="103" t="s">
        <v>200</v>
      </c>
      <c r="F108" s="104">
        <f>B4+(94*B6)</f>
        <v>95</v>
      </c>
      <c r="G108" s="2"/>
    </row>
    <row r="109" spans="1:7" x14ac:dyDescent="0.2">
      <c r="A109" s="2"/>
      <c r="B109" s="2"/>
      <c r="C109" s="2"/>
      <c r="D109" s="102" t="s">
        <v>291</v>
      </c>
      <c r="E109" s="103" t="s">
        <v>200</v>
      </c>
      <c r="F109" s="105">
        <f>B4+(95*B6)</f>
        <v>96</v>
      </c>
      <c r="G109" s="2"/>
    </row>
    <row r="110" spans="1:7" x14ac:dyDescent="0.2">
      <c r="A110" s="2"/>
      <c r="B110" s="2"/>
      <c r="C110" s="2"/>
      <c r="D110" s="102" t="s">
        <v>167</v>
      </c>
      <c r="E110" s="103" t="s">
        <v>200</v>
      </c>
      <c r="F110" s="105">
        <f>B4+(96*B6)</f>
        <v>97</v>
      </c>
      <c r="G110" s="2"/>
    </row>
    <row r="111" spans="1:7" x14ac:dyDescent="0.2">
      <c r="A111" s="2"/>
      <c r="B111" s="2"/>
      <c r="C111" s="2"/>
      <c r="D111" s="102" t="s">
        <v>54</v>
      </c>
      <c r="E111" s="103" t="s">
        <v>200</v>
      </c>
      <c r="F111" s="104">
        <f>B4+(97*B6)</f>
        <v>98</v>
      </c>
      <c r="G111" s="2"/>
    </row>
    <row r="112" spans="1:7" x14ac:dyDescent="0.2">
      <c r="A112" s="2"/>
      <c r="B112" s="2"/>
      <c r="C112" s="2"/>
      <c r="D112" s="102" t="s">
        <v>232</v>
      </c>
      <c r="E112" s="103" t="s">
        <v>200</v>
      </c>
      <c r="F112" s="104">
        <f>B4+(98*B6)</f>
        <v>99</v>
      </c>
      <c r="G112" s="2"/>
    </row>
    <row r="113" spans="1:7" x14ac:dyDescent="0.2">
      <c r="A113" s="2"/>
      <c r="B113" s="2"/>
      <c r="C113" s="2"/>
      <c r="D113" s="102" t="s">
        <v>104</v>
      </c>
      <c r="E113" s="103" t="s">
        <v>200</v>
      </c>
      <c r="F113" s="104">
        <f>B4+(99*B6)</f>
        <v>100</v>
      </c>
      <c r="G113" s="2"/>
    </row>
    <row r="114" spans="1:7" x14ac:dyDescent="0.2">
      <c r="A114" s="2"/>
      <c r="B114" s="2"/>
      <c r="C114" s="2"/>
      <c r="D114" s="102" t="s">
        <v>277</v>
      </c>
      <c r="E114" s="103" t="s">
        <v>200</v>
      </c>
      <c r="F114" s="104">
        <f>B4+(100*B6)</f>
        <v>101</v>
      </c>
      <c r="G114" s="2"/>
    </row>
    <row r="115" spans="1:7" x14ac:dyDescent="0.2">
      <c r="A115" s="2"/>
      <c r="B115" s="2"/>
      <c r="C115" s="2"/>
      <c r="D115" s="102" t="s">
        <v>323</v>
      </c>
      <c r="E115" s="103" t="s">
        <v>200</v>
      </c>
      <c r="F115" s="105">
        <f>B4+(101*B6)</f>
        <v>102</v>
      </c>
      <c r="G115" s="2"/>
    </row>
    <row r="116" spans="1:7" x14ac:dyDescent="0.2">
      <c r="A116" s="2"/>
      <c r="B116" s="2"/>
      <c r="C116" s="2"/>
      <c r="D116" s="102" t="s">
        <v>363</v>
      </c>
      <c r="E116" s="103" t="s">
        <v>200</v>
      </c>
      <c r="F116" s="105">
        <f>B4+(102*B6)</f>
        <v>103</v>
      </c>
      <c r="G116" s="2"/>
    </row>
    <row r="117" spans="1:7" x14ac:dyDescent="0.2">
      <c r="A117" s="2"/>
      <c r="B117" s="2"/>
      <c r="C117" s="2"/>
      <c r="D117" s="102" t="s">
        <v>467</v>
      </c>
      <c r="E117" s="103" t="s">
        <v>200</v>
      </c>
      <c r="F117" s="104">
        <f>B4+(103*B6)</f>
        <v>104</v>
      </c>
      <c r="G117" s="2"/>
    </row>
    <row r="118" spans="1:7" x14ac:dyDescent="0.2">
      <c r="A118" s="2"/>
      <c r="B118" s="2"/>
      <c r="C118" s="2"/>
      <c r="D118" s="102" t="s">
        <v>417</v>
      </c>
      <c r="E118" s="103" t="s">
        <v>200</v>
      </c>
      <c r="F118" s="104">
        <f>B4+(104*B6)</f>
        <v>105</v>
      </c>
      <c r="G118" s="2"/>
    </row>
    <row r="119" spans="1:7" x14ac:dyDescent="0.2">
      <c r="A119" s="2"/>
      <c r="B119" s="2"/>
      <c r="C119" s="2"/>
      <c r="D119" s="102" t="s">
        <v>105</v>
      </c>
      <c r="E119" s="103" t="s">
        <v>200</v>
      </c>
      <c r="F119" s="105">
        <f>B4+(105*B6)</f>
        <v>106</v>
      </c>
      <c r="G119" s="2"/>
    </row>
    <row r="120" spans="1:7" x14ac:dyDescent="0.2">
      <c r="A120" s="2"/>
      <c r="B120" s="2"/>
      <c r="C120" s="2"/>
      <c r="D120" s="102" t="s">
        <v>278</v>
      </c>
      <c r="E120" s="103" t="s">
        <v>200</v>
      </c>
      <c r="F120" s="105">
        <f>B4+(106*B6)</f>
        <v>107</v>
      </c>
      <c r="G120" s="2"/>
    </row>
    <row r="121" spans="1:7" x14ac:dyDescent="0.2">
      <c r="A121" s="2"/>
      <c r="B121" s="2"/>
      <c r="C121" s="2"/>
      <c r="D121" s="102" t="s">
        <v>152</v>
      </c>
      <c r="E121" s="103" t="s">
        <v>200</v>
      </c>
      <c r="F121" s="104">
        <f>B4+(107*B6)</f>
        <v>108</v>
      </c>
      <c r="G121" s="2"/>
    </row>
    <row r="122" spans="1:7" x14ac:dyDescent="0.2">
      <c r="A122" s="2"/>
      <c r="B122" s="2"/>
      <c r="C122" s="2"/>
      <c r="D122" s="102" t="s">
        <v>23</v>
      </c>
      <c r="E122" s="103" t="s">
        <v>200</v>
      </c>
      <c r="F122" s="104">
        <f>B4+(108*B6)</f>
        <v>109</v>
      </c>
      <c r="G122" s="2"/>
    </row>
    <row r="123" spans="1:7" x14ac:dyDescent="0.2">
      <c r="A123" s="2"/>
      <c r="B123" s="2"/>
      <c r="C123" s="2"/>
      <c r="D123" s="102" t="s">
        <v>217</v>
      </c>
      <c r="E123" s="103" t="s">
        <v>200</v>
      </c>
      <c r="F123" s="105">
        <f>B4+(109*B6)</f>
        <v>110</v>
      </c>
      <c r="G123" s="2"/>
    </row>
    <row r="124" spans="1:7" x14ac:dyDescent="0.2">
      <c r="A124" s="2"/>
      <c r="B124" s="2"/>
      <c r="C124" s="2"/>
      <c r="D124" s="102" t="s">
        <v>88</v>
      </c>
      <c r="E124" s="103" t="s">
        <v>200</v>
      </c>
      <c r="F124" s="105">
        <f>B4+(110*B6)</f>
        <v>111</v>
      </c>
      <c r="G124" s="2"/>
    </row>
    <row r="125" spans="1:7" x14ac:dyDescent="0.2">
      <c r="A125" s="2"/>
      <c r="B125" s="2"/>
      <c r="C125" s="2"/>
      <c r="D125" s="102" t="s">
        <v>263</v>
      </c>
      <c r="E125" s="103" t="s">
        <v>200</v>
      </c>
      <c r="F125" s="104">
        <f>B4+(111*B6)</f>
        <v>112</v>
      </c>
      <c r="G125" s="2"/>
    </row>
    <row r="126" spans="1:7" x14ac:dyDescent="0.2">
      <c r="A126" s="2"/>
      <c r="B126" s="2"/>
      <c r="C126" s="2"/>
      <c r="D126" s="102" t="s">
        <v>136</v>
      </c>
      <c r="E126" s="103" t="s">
        <v>200</v>
      </c>
      <c r="F126" s="104">
        <f>B4+(112*B6)</f>
        <v>113</v>
      </c>
      <c r="G126" s="2"/>
    </row>
    <row r="127" spans="1:7" x14ac:dyDescent="0.2">
      <c r="A127" s="2"/>
      <c r="B127" s="2"/>
      <c r="C127" s="2"/>
      <c r="D127" s="102" t="s">
        <v>5</v>
      </c>
      <c r="E127" s="103" t="s">
        <v>200</v>
      </c>
      <c r="F127" s="104">
        <f>B4+(113*B6)</f>
        <v>114</v>
      </c>
      <c r="G127" s="2"/>
    </row>
    <row r="128" spans="1:7" x14ac:dyDescent="0.2">
      <c r="A128" s="2"/>
      <c r="B128" s="2"/>
      <c r="C128" s="2"/>
      <c r="D128" s="102" t="s">
        <v>184</v>
      </c>
      <c r="E128" s="103" t="s">
        <v>200</v>
      </c>
      <c r="F128" s="104">
        <f>B4+(114*B6)</f>
        <v>115</v>
      </c>
      <c r="G128" s="2"/>
    </row>
    <row r="129" spans="1:33" x14ac:dyDescent="0.2">
      <c r="A129" s="2"/>
      <c r="B129" s="2"/>
      <c r="C129" s="2"/>
      <c r="D129" s="102" t="s">
        <v>73</v>
      </c>
      <c r="E129" s="103" t="s">
        <v>200</v>
      </c>
      <c r="F129" s="105">
        <f>B4+(115*B6)</f>
        <v>116</v>
      </c>
      <c r="G129" s="2"/>
    </row>
    <row r="130" spans="1:33" x14ac:dyDescent="0.2">
      <c r="A130" s="2"/>
      <c r="B130" s="2"/>
      <c r="C130" s="2"/>
      <c r="D130" s="102" t="s">
        <v>247</v>
      </c>
      <c r="E130" s="103" t="s">
        <v>200</v>
      </c>
      <c r="F130" s="105">
        <f>B4+(116*B6)</f>
        <v>117</v>
      </c>
      <c r="G130" s="2"/>
    </row>
    <row r="131" spans="1:33" x14ac:dyDescent="0.2">
      <c r="A131" s="2"/>
      <c r="B131" s="2"/>
      <c r="C131" s="2"/>
      <c r="D131" s="102" t="s">
        <v>120</v>
      </c>
      <c r="E131" s="103" t="s">
        <v>200</v>
      </c>
      <c r="F131" s="104">
        <f>B4+(117*B6)</f>
        <v>118</v>
      </c>
      <c r="G131" s="2"/>
      <c r="X131" s="3" t="s">
        <v>304</v>
      </c>
    </row>
    <row r="132" spans="1:33" x14ac:dyDescent="0.2">
      <c r="A132" s="2"/>
      <c r="B132" s="2"/>
      <c r="C132" s="2"/>
      <c r="D132" s="102" t="s">
        <v>292</v>
      </c>
      <c r="E132" s="103" t="s">
        <v>200</v>
      </c>
      <c r="F132" s="104">
        <f>B4+(118*B6)</f>
        <v>119</v>
      </c>
      <c r="G132" s="2"/>
    </row>
    <row r="133" spans="1:33" x14ac:dyDescent="0.2">
      <c r="A133" s="2"/>
      <c r="B133" s="2"/>
      <c r="C133" s="2"/>
      <c r="D133" s="102" t="s">
        <v>168</v>
      </c>
      <c r="E133" s="103" t="s">
        <v>200</v>
      </c>
      <c r="F133" s="105">
        <f>B4+(119*B6)</f>
        <v>120</v>
      </c>
      <c r="G133" s="2"/>
      <c r="AG133" s="136"/>
    </row>
    <row r="134" spans="1:33" x14ac:dyDescent="0.2">
      <c r="A134" s="2"/>
      <c r="B134" s="2"/>
      <c r="C134" s="2"/>
      <c r="D134" s="102" t="s">
        <v>38</v>
      </c>
      <c r="E134" s="103" t="s">
        <v>200</v>
      </c>
      <c r="F134" s="105">
        <f>B4+(120*B6)</f>
        <v>121</v>
      </c>
      <c r="G134" s="2"/>
    </row>
    <row r="135" spans="1:33" x14ac:dyDescent="0.2">
      <c r="A135" s="2"/>
      <c r="B135" s="2"/>
      <c r="C135" s="2"/>
      <c r="D135" s="102" t="s">
        <v>233</v>
      </c>
      <c r="E135" s="103" t="s">
        <v>200</v>
      </c>
      <c r="F135" s="104">
        <f>B4+(121*B6)</f>
        <v>122</v>
      </c>
      <c r="G135" s="2"/>
    </row>
    <row r="136" spans="1:33" x14ac:dyDescent="0.2">
      <c r="A136" s="2"/>
      <c r="B136" s="2"/>
      <c r="C136" s="2"/>
      <c r="D136" s="102" t="s">
        <v>325</v>
      </c>
      <c r="E136" s="103" t="s">
        <v>200</v>
      </c>
      <c r="F136" s="104">
        <f>B4+(122*B6)</f>
        <v>123</v>
      </c>
      <c r="G136" s="2"/>
    </row>
    <row r="137" spans="1:33" x14ac:dyDescent="0.2">
      <c r="A137" s="2"/>
      <c r="B137" s="2"/>
      <c r="C137" s="2"/>
      <c r="D137" s="102" t="s">
        <v>321</v>
      </c>
      <c r="E137" s="103" t="s">
        <v>200</v>
      </c>
      <c r="F137" s="105">
        <f>B4+(123*B6)</f>
        <v>124</v>
      </c>
      <c r="G137" s="2"/>
    </row>
    <row r="138" spans="1:33" x14ac:dyDescent="0.2">
      <c r="A138" s="2"/>
      <c r="B138" s="2"/>
      <c r="C138" s="2"/>
      <c r="D138" s="102" t="s">
        <v>393</v>
      </c>
      <c r="E138" s="103" t="s">
        <v>200</v>
      </c>
      <c r="F138" s="105">
        <f>B4+(124*B6)</f>
        <v>125</v>
      </c>
      <c r="G138" s="2"/>
    </row>
    <row r="139" spans="1:33" x14ac:dyDescent="0.2">
      <c r="A139" s="2"/>
      <c r="B139" s="2"/>
      <c r="C139" s="2"/>
      <c r="D139" s="102" t="s">
        <v>457</v>
      </c>
      <c r="E139" s="103" t="s">
        <v>200</v>
      </c>
      <c r="F139" s="104">
        <f>B4+(125*B6)</f>
        <v>126</v>
      </c>
      <c r="G139" s="2"/>
    </row>
    <row r="140" spans="1:33" x14ac:dyDescent="0.2">
      <c r="A140" s="2"/>
      <c r="B140" s="2"/>
      <c r="C140" s="2"/>
      <c r="D140" s="102" t="s">
        <v>39</v>
      </c>
      <c r="E140" s="103" t="s">
        <v>200</v>
      </c>
      <c r="F140" s="104">
        <f>B4+(126*B6)</f>
        <v>127</v>
      </c>
      <c r="G140" s="2"/>
    </row>
    <row r="141" spans="1:33" x14ac:dyDescent="0.2">
      <c r="A141" s="2"/>
      <c r="B141" s="2"/>
      <c r="C141" s="2"/>
      <c r="D141" s="102" t="s">
        <v>234</v>
      </c>
      <c r="E141" s="103" t="s">
        <v>200</v>
      </c>
      <c r="F141" s="104">
        <f>B4+(127*B6)</f>
        <v>128</v>
      </c>
      <c r="G141" s="2"/>
    </row>
    <row r="142" spans="1:33" x14ac:dyDescent="0.2">
      <c r="A142" s="2"/>
      <c r="B142" s="2"/>
      <c r="C142" s="2"/>
      <c r="D142" s="102" t="s">
        <v>106</v>
      </c>
      <c r="E142" s="103" t="s">
        <v>200</v>
      </c>
      <c r="F142" s="104">
        <f>B4+(128*B6)</f>
        <v>129</v>
      </c>
      <c r="G142" s="2"/>
    </row>
    <row r="143" spans="1:33" x14ac:dyDescent="0.2">
      <c r="A143" s="2"/>
      <c r="B143" s="2"/>
      <c r="C143" s="2"/>
      <c r="D143" s="102" t="s">
        <v>279</v>
      </c>
      <c r="E143" s="103" t="s">
        <v>200</v>
      </c>
      <c r="F143" s="105">
        <f>B4+(129*B6)</f>
        <v>130</v>
      </c>
      <c r="G143" s="2"/>
    </row>
    <row r="144" spans="1:33" x14ac:dyDescent="0.2">
      <c r="A144" s="2"/>
      <c r="B144" s="2"/>
      <c r="C144" s="2"/>
      <c r="D144" s="102" t="s">
        <v>153</v>
      </c>
      <c r="E144" s="103" t="s">
        <v>200</v>
      </c>
      <c r="F144" s="105">
        <f>B4+(130*B6)</f>
        <v>131</v>
      </c>
      <c r="G144" s="2"/>
    </row>
    <row r="145" spans="1:7" x14ac:dyDescent="0.2">
      <c r="A145" s="2"/>
      <c r="B145" s="2"/>
      <c r="C145" s="2"/>
      <c r="D145" s="102" t="s">
        <v>24</v>
      </c>
      <c r="E145" s="103" t="s">
        <v>200</v>
      </c>
      <c r="F145" s="104">
        <f>B4+(131*B6)</f>
        <v>132</v>
      </c>
      <c r="G145" s="2"/>
    </row>
    <row r="146" spans="1:7" x14ac:dyDescent="0.2">
      <c r="A146" s="2"/>
      <c r="B146" s="2"/>
      <c r="C146" s="2"/>
      <c r="D146" s="102" t="s">
        <v>201</v>
      </c>
      <c r="E146" s="103" t="s">
        <v>200</v>
      </c>
      <c r="F146" s="104">
        <f>B4+(132*B6)</f>
        <v>133</v>
      </c>
      <c r="G146" s="2"/>
    </row>
    <row r="147" spans="1:7" x14ac:dyDescent="0.2">
      <c r="A147" s="2"/>
      <c r="B147" s="2"/>
      <c r="C147" s="2"/>
      <c r="D147" s="102" t="s">
        <v>89</v>
      </c>
      <c r="E147" s="103" t="s">
        <v>200</v>
      </c>
      <c r="F147" s="105">
        <f>B4+(133*B6)</f>
        <v>134</v>
      </c>
      <c r="G147" s="2"/>
    </row>
    <row r="148" spans="1:7" x14ac:dyDescent="0.2">
      <c r="A148" s="2"/>
      <c r="B148" s="2"/>
      <c r="C148" s="2"/>
      <c r="D148" s="102" t="s">
        <v>264</v>
      </c>
      <c r="E148" s="103" t="s">
        <v>200</v>
      </c>
      <c r="F148" s="105">
        <f>B4+(134*B6)</f>
        <v>135</v>
      </c>
      <c r="G148" s="2"/>
    </row>
    <row r="149" spans="1:7" x14ac:dyDescent="0.2">
      <c r="A149" s="2"/>
      <c r="B149" s="2"/>
      <c r="C149" s="2"/>
      <c r="D149" s="102" t="s">
        <v>137</v>
      </c>
      <c r="E149" s="103" t="s">
        <v>200</v>
      </c>
      <c r="F149" s="104">
        <f>B4+(135*B6)</f>
        <v>136</v>
      </c>
      <c r="G149" s="2"/>
    </row>
    <row r="150" spans="1:7" x14ac:dyDescent="0.2">
      <c r="A150" s="2"/>
      <c r="B150" s="2"/>
      <c r="C150" s="2"/>
      <c r="D150" s="102" t="s">
        <v>6</v>
      </c>
      <c r="E150" s="103" t="s">
        <v>200</v>
      </c>
      <c r="F150" s="104">
        <f>B4+(136*B6)</f>
        <v>137</v>
      </c>
      <c r="G150" s="2"/>
    </row>
    <row r="151" spans="1:7" x14ac:dyDescent="0.2">
      <c r="A151" s="2"/>
      <c r="B151" s="2"/>
      <c r="C151" s="2"/>
      <c r="D151" s="102" t="s">
        <v>185</v>
      </c>
      <c r="E151" s="103" t="s">
        <v>200</v>
      </c>
      <c r="F151" s="105">
        <f>B4+(137*B6)</f>
        <v>138</v>
      </c>
      <c r="G151" s="2"/>
    </row>
    <row r="152" spans="1:7" x14ac:dyDescent="0.2">
      <c r="A152" s="2"/>
      <c r="B152" s="2"/>
      <c r="C152" s="2"/>
      <c r="D152" s="102" t="s">
        <v>74</v>
      </c>
      <c r="E152" s="103" t="s">
        <v>200</v>
      </c>
      <c r="F152" s="105">
        <f>B4+(138*B6)</f>
        <v>139</v>
      </c>
      <c r="G152" s="2"/>
    </row>
    <row r="153" spans="1:7" x14ac:dyDescent="0.2">
      <c r="A153" s="2"/>
      <c r="B153" s="2"/>
      <c r="C153" s="2"/>
      <c r="D153" s="102" t="s">
        <v>248</v>
      </c>
      <c r="E153" s="103" t="s">
        <v>200</v>
      </c>
      <c r="F153" s="104">
        <f>B4+(139*B6)</f>
        <v>140</v>
      </c>
      <c r="G153" s="2"/>
    </row>
    <row r="154" spans="1:7" x14ac:dyDescent="0.2">
      <c r="A154" s="2"/>
      <c r="B154" s="2"/>
      <c r="C154" s="2"/>
      <c r="D154" s="102" t="s">
        <v>121</v>
      </c>
      <c r="E154" s="103" t="s">
        <v>200</v>
      </c>
      <c r="F154" s="104">
        <f>B4+(140*B6)</f>
        <v>141</v>
      </c>
      <c r="G154" s="2"/>
    </row>
    <row r="155" spans="1:7" x14ac:dyDescent="0.2">
      <c r="A155" s="2"/>
      <c r="B155" s="2"/>
      <c r="C155" s="2"/>
      <c r="D155" s="102" t="s">
        <v>293</v>
      </c>
      <c r="E155" s="103" t="s">
        <v>200</v>
      </c>
      <c r="F155" s="104">
        <f>B4+(141*B6)</f>
        <v>142</v>
      </c>
      <c r="G155" s="2"/>
    </row>
    <row r="156" spans="1:7" x14ac:dyDescent="0.2">
      <c r="A156" s="2"/>
      <c r="B156" s="2"/>
      <c r="C156" s="2"/>
      <c r="D156" s="102" t="s">
        <v>169</v>
      </c>
      <c r="E156" s="103" t="s">
        <v>200</v>
      </c>
      <c r="F156" s="104">
        <f>B4+(142*B6)</f>
        <v>143</v>
      </c>
      <c r="G156" s="2"/>
    </row>
    <row r="157" spans="1:7" x14ac:dyDescent="0.2">
      <c r="A157" s="2"/>
      <c r="B157" s="2"/>
      <c r="C157" s="2"/>
      <c r="D157" s="102" t="s">
        <v>364</v>
      </c>
      <c r="E157" s="103" t="s">
        <v>200</v>
      </c>
      <c r="F157" s="105">
        <f>B4+(143*B6)</f>
        <v>144</v>
      </c>
      <c r="G157" s="2"/>
    </row>
    <row r="158" spans="1:7" x14ac:dyDescent="0.2">
      <c r="A158" s="2"/>
      <c r="B158" s="2"/>
      <c r="C158" s="2"/>
      <c r="D158" s="102" t="s">
        <v>350</v>
      </c>
      <c r="E158" s="103" t="s">
        <v>200</v>
      </c>
      <c r="F158" s="105">
        <f>B4+(144*B6)</f>
        <v>145</v>
      </c>
      <c r="G158" s="2"/>
    </row>
    <row r="159" spans="1:7" x14ac:dyDescent="0.2">
      <c r="A159" s="2"/>
      <c r="B159" s="2"/>
      <c r="C159" s="2"/>
      <c r="D159" s="102" t="s">
        <v>401</v>
      </c>
      <c r="E159" s="103" t="s">
        <v>200</v>
      </c>
      <c r="F159" s="104">
        <f>B4+(145*B6)</f>
        <v>146</v>
      </c>
      <c r="G159" s="2"/>
    </row>
    <row r="160" spans="1:7" x14ac:dyDescent="0.2">
      <c r="A160" s="2"/>
      <c r="B160" s="2"/>
      <c r="C160" s="2"/>
      <c r="D160" s="102" t="s">
        <v>442</v>
      </c>
      <c r="E160" s="103" t="s">
        <v>200</v>
      </c>
      <c r="F160" s="104">
        <f>B4+(146*B6)</f>
        <v>147</v>
      </c>
      <c r="G160" s="2"/>
    </row>
    <row r="161" spans="1:7" x14ac:dyDescent="0.2">
      <c r="A161" s="2"/>
      <c r="B161" s="2"/>
      <c r="C161" s="2"/>
      <c r="D161" s="102" t="s">
        <v>294</v>
      </c>
      <c r="E161" s="103" t="s">
        <v>200</v>
      </c>
      <c r="F161" s="105">
        <f>B4+(147*B6)</f>
        <v>148</v>
      </c>
      <c r="G161" s="2"/>
    </row>
    <row r="162" spans="1:7" x14ac:dyDescent="0.2">
      <c r="A162" s="2"/>
      <c r="B162" s="2"/>
      <c r="C162" s="2"/>
      <c r="D162" s="102" t="s">
        <v>170</v>
      </c>
      <c r="E162" s="103" t="s">
        <v>200</v>
      </c>
      <c r="F162" s="105">
        <f>B4+(148*B6)</f>
        <v>149</v>
      </c>
      <c r="G162" s="2"/>
    </row>
    <row r="163" spans="1:7" x14ac:dyDescent="0.2">
      <c r="A163" s="2"/>
      <c r="B163" s="2"/>
      <c r="C163" s="2"/>
      <c r="D163" s="102" t="s">
        <v>40</v>
      </c>
      <c r="E163" s="103" t="s">
        <v>200</v>
      </c>
      <c r="F163" s="104">
        <f>B4+(149*B6)</f>
        <v>150</v>
      </c>
      <c r="G163" s="2"/>
    </row>
    <row r="164" spans="1:7" x14ac:dyDescent="0.2">
      <c r="A164" s="2"/>
      <c r="B164" s="2"/>
      <c r="C164" s="2"/>
      <c r="D164" s="102" t="s">
        <v>235</v>
      </c>
      <c r="E164" s="103" t="s">
        <v>200</v>
      </c>
      <c r="F164" s="104">
        <f>B4+(150*B6)</f>
        <v>151</v>
      </c>
      <c r="G164" s="2"/>
    </row>
    <row r="165" spans="1:7" x14ac:dyDescent="0.2">
      <c r="A165" s="2"/>
      <c r="B165" s="2"/>
      <c r="C165" s="2"/>
      <c r="D165" s="102" t="s">
        <v>107</v>
      </c>
      <c r="E165" s="103" t="s">
        <v>200</v>
      </c>
      <c r="F165" s="105">
        <f>B4+(151*B6)</f>
        <v>152</v>
      </c>
      <c r="G165" s="2"/>
    </row>
    <row r="166" spans="1:7" x14ac:dyDescent="0.2">
      <c r="A166" s="2"/>
      <c r="B166" s="2"/>
      <c r="C166" s="2"/>
      <c r="D166" s="102" t="s">
        <v>280</v>
      </c>
      <c r="E166" s="103" t="s">
        <v>200</v>
      </c>
      <c r="F166" s="105">
        <f>B4+(152*B6)</f>
        <v>153</v>
      </c>
      <c r="G166" s="2"/>
    </row>
    <row r="167" spans="1:7" x14ac:dyDescent="0.2">
      <c r="A167" s="2"/>
      <c r="B167" s="2"/>
      <c r="C167" s="2"/>
      <c r="D167" s="102" t="s">
        <v>154</v>
      </c>
      <c r="E167" s="103" t="s">
        <v>200</v>
      </c>
      <c r="F167" s="104">
        <f>B4+(153*B6)</f>
        <v>154</v>
      </c>
      <c r="G167" s="2"/>
    </row>
    <row r="168" spans="1:7" x14ac:dyDescent="0.2">
      <c r="A168" s="2"/>
      <c r="B168" s="2"/>
      <c r="C168" s="2"/>
      <c r="D168" s="107" t="s">
        <v>25</v>
      </c>
      <c r="E168" s="103" t="s">
        <v>200</v>
      </c>
      <c r="F168" s="104">
        <f>B4+(154*B6)</f>
        <v>155</v>
      </c>
      <c r="G168" s="2"/>
    </row>
    <row r="169" spans="1:7" x14ac:dyDescent="0.2">
      <c r="A169" s="2"/>
      <c r="B169" s="2"/>
      <c r="C169" s="2"/>
      <c r="D169" s="102" t="s">
        <v>202</v>
      </c>
      <c r="E169" s="103" t="s">
        <v>200</v>
      </c>
      <c r="F169" s="104">
        <f>B4+(155*B6)</f>
        <v>156</v>
      </c>
      <c r="G169" s="2"/>
    </row>
    <row r="170" spans="1:7" x14ac:dyDescent="0.2">
      <c r="A170" s="2"/>
      <c r="B170" s="2"/>
      <c r="C170" s="2"/>
      <c r="D170" s="102" t="s">
        <v>90</v>
      </c>
      <c r="E170" s="103" t="s">
        <v>200</v>
      </c>
      <c r="F170" s="104">
        <f>B4+(156*B6)</f>
        <v>157</v>
      </c>
      <c r="G170" s="2"/>
    </row>
    <row r="171" spans="1:7" x14ac:dyDescent="0.2">
      <c r="A171" s="2"/>
      <c r="B171" s="2"/>
      <c r="C171" s="2"/>
      <c r="D171" s="102" t="s">
        <v>265</v>
      </c>
      <c r="E171" s="103" t="s">
        <v>200</v>
      </c>
      <c r="F171" s="105">
        <f>B4+(157*B6)</f>
        <v>158</v>
      </c>
      <c r="G171" s="2"/>
    </row>
    <row r="172" spans="1:7" x14ac:dyDescent="0.2">
      <c r="A172" s="2"/>
      <c r="B172" s="2"/>
      <c r="C172" s="2"/>
      <c r="D172" s="102" t="s">
        <v>138</v>
      </c>
      <c r="E172" s="103" t="s">
        <v>200</v>
      </c>
      <c r="F172" s="105">
        <f>B4+(158*B6)</f>
        <v>159</v>
      </c>
      <c r="G172" s="2"/>
    </row>
    <row r="173" spans="1:7" x14ac:dyDescent="0.2">
      <c r="A173" s="2"/>
      <c r="B173" s="2"/>
      <c r="C173" s="2"/>
      <c r="D173" s="102" t="s">
        <v>7</v>
      </c>
      <c r="E173" s="103" t="s">
        <v>200</v>
      </c>
      <c r="F173" s="104">
        <f>B4+(159*B6)</f>
        <v>160</v>
      </c>
      <c r="G173" s="2"/>
    </row>
    <row r="174" spans="1:7" x14ac:dyDescent="0.2">
      <c r="A174" s="2"/>
      <c r="B174" s="2"/>
      <c r="C174" s="2"/>
      <c r="D174" s="102" t="s">
        <v>186</v>
      </c>
      <c r="E174" s="103" t="s">
        <v>200</v>
      </c>
      <c r="F174" s="104">
        <f>B4+(160*B6)</f>
        <v>161</v>
      </c>
      <c r="G174" s="2"/>
    </row>
    <row r="175" spans="1:7" x14ac:dyDescent="0.2">
      <c r="A175" s="2"/>
      <c r="B175" s="2"/>
      <c r="C175" s="2"/>
      <c r="D175" s="102" t="s">
        <v>58</v>
      </c>
      <c r="E175" s="103" t="s">
        <v>200</v>
      </c>
      <c r="F175" s="105">
        <f>B4+(161*B6)</f>
        <v>162</v>
      </c>
      <c r="G175" s="2"/>
    </row>
    <row r="176" spans="1:7" x14ac:dyDescent="0.2">
      <c r="A176" s="2"/>
      <c r="B176" s="2"/>
      <c r="C176" s="2"/>
      <c r="D176" s="102" t="s">
        <v>249</v>
      </c>
      <c r="E176" s="103" t="s">
        <v>200</v>
      </c>
      <c r="F176" s="105">
        <f>B4+(162*B6)</f>
        <v>163</v>
      </c>
      <c r="G176" s="2"/>
    </row>
    <row r="177" spans="1:7" x14ac:dyDescent="0.2">
      <c r="A177" s="2"/>
      <c r="B177" s="2"/>
      <c r="C177" s="2"/>
      <c r="D177" s="102" t="s">
        <v>122</v>
      </c>
      <c r="E177" s="103" t="s">
        <v>200</v>
      </c>
      <c r="F177" s="104">
        <f>B4+(163*B6)</f>
        <v>164</v>
      </c>
      <c r="G177" s="2"/>
    </row>
    <row r="178" spans="1:7" x14ac:dyDescent="0.2">
      <c r="A178" s="2"/>
      <c r="B178" s="2"/>
      <c r="C178" s="2"/>
      <c r="D178" s="102" t="s">
        <v>379</v>
      </c>
      <c r="E178" s="103" t="s">
        <v>200</v>
      </c>
      <c r="F178" s="104">
        <f>B4+(164*B6)</f>
        <v>165</v>
      </c>
      <c r="G178" s="2"/>
    </row>
    <row r="179" spans="1:7" x14ac:dyDescent="0.2">
      <c r="A179" s="2"/>
      <c r="B179" s="2"/>
      <c r="C179" s="2"/>
      <c r="D179" s="102" t="s">
        <v>369</v>
      </c>
      <c r="E179" s="103" t="s">
        <v>200</v>
      </c>
      <c r="F179" s="105">
        <f>B4+(165*B6)</f>
        <v>166</v>
      </c>
      <c r="G179" s="2"/>
    </row>
    <row r="180" spans="1:7" x14ac:dyDescent="0.2">
      <c r="A180" s="2"/>
      <c r="B180" s="2"/>
      <c r="C180" s="2"/>
      <c r="D180" s="102" t="s">
        <v>466</v>
      </c>
      <c r="E180" s="103" t="s">
        <v>200</v>
      </c>
      <c r="F180" s="105">
        <f>B4+(166*B6)</f>
        <v>167</v>
      </c>
      <c r="G180" s="2"/>
    </row>
    <row r="181" spans="1:7" x14ac:dyDescent="0.2">
      <c r="A181" s="2"/>
      <c r="B181" s="2"/>
      <c r="C181" s="2"/>
      <c r="D181" s="102" t="s">
        <v>454</v>
      </c>
      <c r="E181" s="103" t="s">
        <v>200</v>
      </c>
      <c r="F181" s="104">
        <f>B4+(167*B6)</f>
        <v>168</v>
      </c>
      <c r="G181" s="2"/>
    </row>
    <row r="182" spans="1:7" x14ac:dyDescent="0.2">
      <c r="A182" s="2"/>
      <c r="B182" s="2"/>
      <c r="C182" s="2"/>
      <c r="D182" s="102" t="s">
        <v>250</v>
      </c>
      <c r="E182" s="109" t="s">
        <v>200</v>
      </c>
      <c r="F182" s="110">
        <f>B4+(168*B6)</f>
        <v>169</v>
      </c>
      <c r="G182" s="2"/>
    </row>
    <row r="183" spans="1:7" x14ac:dyDescent="0.2">
      <c r="A183" s="2"/>
      <c r="B183" s="2"/>
      <c r="C183" s="2"/>
      <c r="D183" s="102" t="s">
        <v>123</v>
      </c>
      <c r="E183" s="103" t="s">
        <v>200</v>
      </c>
      <c r="F183" s="104">
        <f>B4+(169*B6)</f>
        <v>170</v>
      </c>
      <c r="G183" s="2"/>
    </row>
    <row r="184" spans="1:7" x14ac:dyDescent="0.2">
      <c r="A184" s="2"/>
      <c r="B184" s="2"/>
      <c r="C184" s="2"/>
      <c r="D184" s="102" t="s">
        <v>295</v>
      </c>
      <c r="E184" s="103" t="s">
        <v>200</v>
      </c>
      <c r="F184" s="104">
        <f>B4+(170*B6)</f>
        <v>171</v>
      </c>
      <c r="G184" s="2"/>
    </row>
    <row r="185" spans="1:7" x14ac:dyDescent="0.2">
      <c r="A185" s="2"/>
      <c r="B185" s="2"/>
      <c r="C185" s="2"/>
      <c r="D185" s="102" t="s">
        <v>171</v>
      </c>
      <c r="E185" s="103" t="s">
        <v>200</v>
      </c>
      <c r="F185" s="104">
        <f>B4+(171*B6)</f>
        <v>172</v>
      </c>
      <c r="G185" s="2"/>
    </row>
    <row r="186" spans="1:7" x14ac:dyDescent="0.2">
      <c r="A186" s="2"/>
      <c r="B186" s="2"/>
      <c r="C186" s="2"/>
      <c r="D186" s="102" t="s">
        <v>41</v>
      </c>
      <c r="E186" s="103" t="s">
        <v>200</v>
      </c>
      <c r="F186" s="104">
        <f>B4+(172*B6)</f>
        <v>173</v>
      </c>
      <c r="G186" s="2"/>
    </row>
    <row r="187" spans="1:7" x14ac:dyDescent="0.2">
      <c r="A187" s="2"/>
      <c r="B187" s="2"/>
      <c r="C187" s="2"/>
      <c r="D187" s="102" t="s">
        <v>219</v>
      </c>
      <c r="E187" s="103" t="s">
        <v>200</v>
      </c>
      <c r="F187" s="105">
        <f>B4+(173*B6)</f>
        <v>174</v>
      </c>
      <c r="G187" s="2"/>
    </row>
    <row r="188" spans="1:7" x14ac:dyDescent="0.2">
      <c r="A188" s="2"/>
      <c r="B188" s="2"/>
      <c r="C188" s="2"/>
      <c r="D188" s="102" t="s">
        <v>108</v>
      </c>
      <c r="E188" s="103" t="s">
        <v>200</v>
      </c>
      <c r="F188" s="105">
        <f>B4+(174*B6)</f>
        <v>175</v>
      </c>
      <c r="G188" s="2"/>
    </row>
    <row r="189" spans="1:7" x14ac:dyDescent="0.2">
      <c r="A189" s="2"/>
      <c r="B189" s="2"/>
      <c r="C189" s="2"/>
      <c r="D189" s="102" t="s">
        <v>281</v>
      </c>
      <c r="E189" s="103" t="s">
        <v>200</v>
      </c>
      <c r="F189" s="104">
        <f>B4+(175*B6)</f>
        <v>176</v>
      </c>
      <c r="G189" s="2"/>
    </row>
    <row r="190" spans="1:7" x14ac:dyDescent="0.2">
      <c r="A190" s="2"/>
      <c r="B190" s="2"/>
      <c r="C190" s="2"/>
      <c r="D190" s="102" t="s">
        <v>155</v>
      </c>
      <c r="E190" s="103" t="s">
        <v>200</v>
      </c>
      <c r="F190" s="104">
        <f>B4+(176*B6)</f>
        <v>177</v>
      </c>
      <c r="G190" s="2"/>
    </row>
    <row r="191" spans="1:7" x14ac:dyDescent="0.2">
      <c r="A191" s="2"/>
      <c r="B191" s="2"/>
      <c r="C191" s="2"/>
      <c r="D191" s="102" t="s">
        <v>26</v>
      </c>
      <c r="E191" s="103" t="s">
        <v>200</v>
      </c>
      <c r="F191" s="105">
        <f>B4+(177*B6)</f>
        <v>178</v>
      </c>
      <c r="G191" s="2"/>
    </row>
    <row r="192" spans="1:7" x14ac:dyDescent="0.2">
      <c r="A192" s="2"/>
      <c r="B192" s="2"/>
      <c r="C192" s="2"/>
      <c r="D192" s="102" t="s">
        <v>203</v>
      </c>
      <c r="E192" s="103" t="s">
        <v>200</v>
      </c>
      <c r="F192" s="105">
        <f>B4+(178*B6)</f>
        <v>179</v>
      </c>
      <c r="G192" s="2"/>
    </row>
    <row r="193" spans="1:7" x14ac:dyDescent="0.2">
      <c r="A193" s="2"/>
      <c r="B193" s="2"/>
      <c r="C193" s="2"/>
      <c r="D193" s="102" t="s">
        <v>91</v>
      </c>
      <c r="E193" s="103" t="s">
        <v>200</v>
      </c>
      <c r="F193" s="104">
        <f>B4+(179*B6)</f>
        <v>180</v>
      </c>
      <c r="G193" s="2"/>
    </row>
    <row r="194" spans="1:7" x14ac:dyDescent="0.2">
      <c r="A194" s="2"/>
      <c r="B194" s="2"/>
      <c r="C194" s="2"/>
      <c r="D194" s="102" t="s">
        <v>266</v>
      </c>
      <c r="E194" s="103" t="s">
        <v>200</v>
      </c>
      <c r="F194" s="104">
        <f>B4+(180*B6)</f>
        <v>181</v>
      </c>
      <c r="G194" s="2"/>
    </row>
    <row r="195" spans="1:7" x14ac:dyDescent="0.2">
      <c r="A195" s="2"/>
      <c r="B195" s="2"/>
      <c r="C195" s="2"/>
      <c r="D195" s="102" t="s">
        <v>139</v>
      </c>
      <c r="E195" s="103" t="s">
        <v>200</v>
      </c>
      <c r="F195" s="105">
        <f>B4+(181*B6)</f>
        <v>182</v>
      </c>
      <c r="G195" s="2"/>
    </row>
    <row r="196" spans="1:7" x14ac:dyDescent="0.2">
      <c r="A196" s="2"/>
      <c r="B196" s="2"/>
      <c r="C196" s="2"/>
      <c r="D196" s="102" t="s">
        <v>8</v>
      </c>
      <c r="E196" s="103" t="s">
        <v>200</v>
      </c>
      <c r="F196" s="105">
        <f>B4+(182*B6)</f>
        <v>183</v>
      </c>
      <c r="G196" s="2"/>
    </row>
    <row r="197" spans="1:7" x14ac:dyDescent="0.2">
      <c r="A197" s="2"/>
      <c r="B197" s="2"/>
      <c r="C197" s="2"/>
      <c r="D197" s="102" t="s">
        <v>187</v>
      </c>
      <c r="E197" s="103" t="s">
        <v>200</v>
      </c>
      <c r="F197" s="104">
        <f>B4+(183*B6)</f>
        <v>184</v>
      </c>
      <c r="G197" s="2"/>
    </row>
    <row r="198" spans="1:7" x14ac:dyDescent="0.2">
      <c r="A198" s="2"/>
      <c r="B198" s="2"/>
      <c r="C198" s="2"/>
      <c r="D198" s="102" t="s">
        <v>59</v>
      </c>
      <c r="E198" s="103" t="s">
        <v>200</v>
      </c>
      <c r="F198" s="104">
        <f>B4+(184*B6)</f>
        <v>185</v>
      </c>
      <c r="G198" s="2"/>
    </row>
    <row r="199" spans="1:7" x14ac:dyDescent="0.2">
      <c r="A199" s="2"/>
      <c r="B199" s="2"/>
      <c r="C199" s="2"/>
      <c r="D199" s="102" t="s">
        <v>329</v>
      </c>
      <c r="E199" s="103" t="s">
        <v>200</v>
      </c>
      <c r="F199" s="104">
        <f>B4+(185*B6)</f>
        <v>186</v>
      </c>
      <c r="G199" s="2"/>
    </row>
    <row r="200" spans="1:7" x14ac:dyDescent="0.2">
      <c r="A200" s="2"/>
      <c r="B200" s="2"/>
      <c r="C200" s="2"/>
      <c r="D200" s="102" t="s">
        <v>333</v>
      </c>
      <c r="E200" s="103" t="s">
        <v>200</v>
      </c>
      <c r="F200" s="104">
        <f>B4+(186*B6)</f>
        <v>187</v>
      </c>
      <c r="G200" s="2"/>
    </row>
    <row r="201" spans="1:7" x14ac:dyDescent="0.2">
      <c r="A201" s="2"/>
      <c r="B201" s="2"/>
      <c r="C201" s="2"/>
      <c r="D201" s="102" t="s">
        <v>439</v>
      </c>
      <c r="E201" s="103" t="s">
        <v>200</v>
      </c>
      <c r="F201" s="105">
        <f>B4+(187*B6)</f>
        <v>188</v>
      </c>
      <c r="G201" s="2"/>
    </row>
    <row r="202" spans="1:7" x14ac:dyDescent="0.2">
      <c r="A202" s="2"/>
      <c r="B202" s="2"/>
      <c r="C202" s="2"/>
      <c r="D202" s="102" t="s">
        <v>440</v>
      </c>
      <c r="E202" s="103" t="s">
        <v>200</v>
      </c>
      <c r="F202" s="105">
        <f>B4+(188*B6)</f>
        <v>189</v>
      </c>
      <c r="G202" s="2"/>
    </row>
    <row r="203" spans="1:7" x14ac:dyDescent="0.2">
      <c r="A203" s="2"/>
      <c r="B203" s="2"/>
      <c r="C203" s="2"/>
      <c r="D203" s="102" t="s">
        <v>188</v>
      </c>
      <c r="E203" s="103" t="s">
        <v>200</v>
      </c>
      <c r="F203" s="104">
        <f>B4+(189*B6)</f>
        <v>190</v>
      </c>
      <c r="G203" s="2"/>
    </row>
    <row r="204" spans="1:7" x14ac:dyDescent="0.2">
      <c r="A204" s="2"/>
      <c r="B204" s="2"/>
      <c r="C204" s="2"/>
      <c r="D204" s="102" t="s">
        <v>60</v>
      </c>
      <c r="E204" s="103" t="s">
        <v>200</v>
      </c>
      <c r="F204" s="104">
        <f>B4+(190*B6)</f>
        <v>191</v>
      </c>
      <c r="G204" s="2"/>
    </row>
    <row r="205" spans="1:7" x14ac:dyDescent="0.2">
      <c r="A205" s="2"/>
      <c r="B205" s="2"/>
      <c r="C205" s="2"/>
      <c r="D205" s="102" t="s">
        <v>251</v>
      </c>
      <c r="E205" s="103" t="s">
        <v>200</v>
      </c>
      <c r="F205" s="105">
        <f>B4+(191*B6)</f>
        <v>192</v>
      </c>
      <c r="G205" s="2"/>
    </row>
    <row r="206" spans="1:7" x14ac:dyDescent="0.2">
      <c r="A206" s="2"/>
      <c r="B206" s="2"/>
      <c r="C206" s="2"/>
      <c r="D206" s="102" t="s">
        <v>124</v>
      </c>
      <c r="E206" s="103" t="s">
        <v>200</v>
      </c>
      <c r="F206" s="105">
        <f>B4+(192*B6)</f>
        <v>193</v>
      </c>
      <c r="G206" s="2"/>
    </row>
    <row r="207" spans="1:7" x14ac:dyDescent="0.2">
      <c r="A207" s="2"/>
      <c r="B207" s="2"/>
      <c r="C207" s="2"/>
      <c r="D207" s="102" t="s">
        <v>296</v>
      </c>
      <c r="E207" s="103" t="s">
        <v>200</v>
      </c>
      <c r="F207" s="104">
        <f>B4+(193*B6)</f>
        <v>194</v>
      </c>
      <c r="G207" s="2"/>
    </row>
    <row r="208" spans="1:7" x14ac:dyDescent="0.2">
      <c r="A208" s="2"/>
      <c r="B208" s="2"/>
      <c r="C208" s="2"/>
      <c r="D208" s="102" t="s">
        <v>172</v>
      </c>
      <c r="E208" s="103" t="s">
        <v>200</v>
      </c>
      <c r="F208" s="104">
        <f>B4+(194*B6)</f>
        <v>195</v>
      </c>
      <c r="G208" s="2"/>
    </row>
    <row r="209" spans="1:7" x14ac:dyDescent="0.2">
      <c r="A209" s="2"/>
      <c r="B209" s="2"/>
      <c r="C209" s="2"/>
      <c r="D209" s="102" t="s">
        <v>42</v>
      </c>
      <c r="E209" s="103" t="s">
        <v>200</v>
      </c>
      <c r="F209" s="105">
        <f>B4+(195*B6)</f>
        <v>196</v>
      </c>
      <c r="G209" s="2"/>
    </row>
    <row r="210" spans="1:7" x14ac:dyDescent="0.2">
      <c r="A210" s="2"/>
      <c r="B210" s="2"/>
      <c r="C210" s="2"/>
      <c r="D210" s="102" t="s">
        <v>220</v>
      </c>
      <c r="E210" s="103" t="s">
        <v>200</v>
      </c>
      <c r="F210" s="105">
        <f>B4+(196*B6)</f>
        <v>197</v>
      </c>
      <c r="G210" s="2"/>
    </row>
    <row r="211" spans="1:7" x14ac:dyDescent="0.2">
      <c r="A211" s="2"/>
      <c r="B211" s="2"/>
      <c r="C211" s="2"/>
      <c r="D211" s="102" t="s">
        <v>109</v>
      </c>
      <c r="E211" s="103" t="s">
        <v>200</v>
      </c>
      <c r="F211" s="104">
        <f>B4+(197*B6)</f>
        <v>198</v>
      </c>
      <c r="G211" s="2"/>
    </row>
    <row r="212" spans="1:7" x14ac:dyDescent="0.2">
      <c r="A212" s="2"/>
      <c r="B212" s="2"/>
      <c r="C212" s="2"/>
      <c r="D212" s="102" t="s">
        <v>282</v>
      </c>
      <c r="E212" s="103" t="s">
        <v>200</v>
      </c>
      <c r="F212" s="104">
        <f>B4+(198*B6)</f>
        <v>199</v>
      </c>
      <c r="G212" s="2"/>
    </row>
    <row r="213" spans="1:7" x14ac:dyDescent="0.2">
      <c r="A213" s="2"/>
      <c r="B213" s="2"/>
      <c r="C213" s="2"/>
      <c r="D213" s="102" t="s">
        <v>156</v>
      </c>
      <c r="E213" s="103" t="s">
        <v>200</v>
      </c>
      <c r="F213" s="104">
        <f>B4+(199*B6)</f>
        <v>200</v>
      </c>
      <c r="G213" s="2"/>
    </row>
    <row r="214" spans="1:7" x14ac:dyDescent="0.2">
      <c r="A214" s="2"/>
      <c r="B214" s="2"/>
      <c r="C214" s="2"/>
      <c r="D214" s="102" t="s">
        <v>27</v>
      </c>
      <c r="E214" s="103" t="s">
        <v>200</v>
      </c>
      <c r="F214" s="104">
        <f>B4+(200*B6)</f>
        <v>201</v>
      </c>
      <c r="G214" s="2"/>
    </row>
    <row r="215" spans="1:7" x14ac:dyDescent="0.2">
      <c r="A215" s="2"/>
      <c r="B215" s="2"/>
      <c r="C215" s="2"/>
      <c r="D215" s="102" t="s">
        <v>204</v>
      </c>
      <c r="E215" s="103" t="s">
        <v>200</v>
      </c>
      <c r="F215" s="105">
        <f>B4+(201*B6)</f>
        <v>202</v>
      </c>
      <c r="G215" s="2"/>
    </row>
    <row r="216" spans="1:7" x14ac:dyDescent="0.2">
      <c r="A216" s="2"/>
      <c r="B216" s="2"/>
      <c r="C216" s="2"/>
      <c r="D216" s="102" t="s">
        <v>75</v>
      </c>
      <c r="E216" s="103" t="s">
        <v>200</v>
      </c>
      <c r="F216" s="105">
        <f>B4+(202*B6)</f>
        <v>203</v>
      </c>
      <c r="G216" s="2"/>
    </row>
    <row r="217" spans="1:7" x14ac:dyDescent="0.2">
      <c r="A217" s="2"/>
      <c r="B217" s="2"/>
      <c r="C217" s="2"/>
      <c r="D217" s="102" t="s">
        <v>267</v>
      </c>
      <c r="E217" s="103" t="s">
        <v>200</v>
      </c>
      <c r="F217" s="104">
        <f>B4+(203*B6)</f>
        <v>204</v>
      </c>
      <c r="G217" s="2"/>
    </row>
    <row r="218" spans="1:7" x14ac:dyDescent="0.2">
      <c r="A218" s="2"/>
      <c r="B218" s="2"/>
      <c r="C218" s="2"/>
      <c r="D218" s="102" t="s">
        <v>140</v>
      </c>
      <c r="E218" s="103" t="s">
        <v>200</v>
      </c>
      <c r="F218" s="104">
        <f>B4+(204*B6)</f>
        <v>205</v>
      </c>
      <c r="G218" s="2"/>
    </row>
    <row r="219" spans="1:7" x14ac:dyDescent="0.2">
      <c r="A219" s="2"/>
      <c r="B219" s="2"/>
      <c r="C219" s="2"/>
      <c r="D219" s="102" t="s">
        <v>9</v>
      </c>
      <c r="E219" s="103" t="s">
        <v>200</v>
      </c>
      <c r="F219" s="105">
        <f>B4+(205*B6)</f>
        <v>206</v>
      </c>
      <c r="G219" s="2"/>
    </row>
    <row r="220" spans="1:7" x14ac:dyDescent="0.2">
      <c r="A220" s="2"/>
      <c r="B220" s="2"/>
      <c r="C220" s="2"/>
      <c r="D220" s="102" t="s">
        <v>356</v>
      </c>
      <c r="E220" s="103" t="s">
        <v>200</v>
      </c>
      <c r="F220" s="105">
        <f>B4+(206*B6)</f>
        <v>207</v>
      </c>
      <c r="G220" s="2"/>
    </row>
    <row r="221" spans="1:7" x14ac:dyDescent="0.2">
      <c r="A221" s="2"/>
      <c r="B221" s="2"/>
      <c r="C221" s="2"/>
      <c r="D221" s="102" t="s">
        <v>331</v>
      </c>
      <c r="E221" s="103" t="s">
        <v>200</v>
      </c>
      <c r="F221" s="104">
        <f>B4+(207*B6)</f>
        <v>208</v>
      </c>
      <c r="G221" s="2"/>
    </row>
    <row r="222" spans="1:7" x14ac:dyDescent="0.2">
      <c r="A222" s="2"/>
      <c r="B222" s="2"/>
      <c r="C222" s="2"/>
      <c r="D222" s="102" t="s">
        <v>406</v>
      </c>
      <c r="E222" s="103" t="s">
        <v>200</v>
      </c>
      <c r="F222" s="104">
        <f>B4+(208*B6)</f>
        <v>209</v>
      </c>
      <c r="G222" s="2"/>
    </row>
    <row r="223" spans="1:7" x14ac:dyDescent="0.2">
      <c r="A223" s="2"/>
      <c r="B223" s="2"/>
      <c r="C223" s="2"/>
      <c r="D223" s="102" t="s">
        <v>427</v>
      </c>
      <c r="E223" s="103" t="s">
        <v>200</v>
      </c>
      <c r="F223" s="105">
        <f>B4+(209*B6)</f>
        <v>210</v>
      </c>
      <c r="G223" s="2"/>
    </row>
    <row r="224" spans="1:7" x14ac:dyDescent="0.2">
      <c r="A224" s="2"/>
      <c r="B224" s="2"/>
      <c r="C224" s="2"/>
      <c r="D224" s="102" t="s">
        <v>141</v>
      </c>
      <c r="E224" s="103" t="s">
        <v>200</v>
      </c>
      <c r="F224" s="105">
        <f>B4+(210*B6)</f>
        <v>211</v>
      </c>
      <c r="G224" s="2"/>
    </row>
    <row r="225" spans="1:7" x14ac:dyDescent="0.2">
      <c r="A225" s="2"/>
      <c r="B225" s="2"/>
      <c r="C225" s="2"/>
      <c r="D225" s="102" t="s">
        <v>10</v>
      </c>
      <c r="E225" s="103" t="s">
        <v>200</v>
      </c>
      <c r="F225" s="104">
        <f>B4+(211*B6)</f>
        <v>212</v>
      </c>
      <c r="G225" s="2"/>
    </row>
    <row r="226" spans="1:7" x14ac:dyDescent="0.2">
      <c r="A226" s="2"/>
      <c r="B226" s="2"/>
      <c r="C226" s="2"/>
      <c r="D226" s="102" t="s">
        <v>189</v>
      </c>
      <c r="E226" s="103" t="s">
        <v>200</v>
      </c>
      <c r="F226" s="104">
        <f>B4+(212*B6)</f>
        <v>213</v>
      </c>
      <c r="G226" s="2"/>
    </row>
    <row r="227" spans="1:7" x14ac:dyDescent="0.2">
      <c r="A227" s="2"/>
      <c r="B227" s="2"/>
      <c r="C227" s="2"/>
      <c r="D227" s="102" t="s">
        <v>61</v>
      </c>
      <c r="E227" s="103" t="s">
        <v>200</v>
      </c>
      <c r="F227" s="104">
        <f>B4+(213*B6)</f>
        <v>214</v>
      </c>
      <c r="G227" s="2"/>
    </row>
    <row r="228" spans="1:7" x14ac:dyDescent="0.2">
      <c r="A228" s="2"/>
      <c r="B228" s="2"/>
      <c r="C228" s="2"/>
      <c r="D228" s="102" t="s">
        <v>236</v>
      </c>
      <c r="E228" s="103" t="s">
        <v>200</v>
      </c>
      <c r="F228" s="104">
        <f>B4+(214*B6)</f>
        <v>215</v>
      </c>
      <c r="G228" s="2"/>
    </row>
    <row r="229" spans="1:7" x14ac:dyDescent="0.2">
      <c r="A229" s="2"/>
      <c r="B229" s="2"/>
      <c r="C229" s="2"/>
      <c r="D229" s="102" t="s">
        <v>125</v>
      </c>
      <c r="E229" s="103" t="s">
        <v>200</v>
      </c>
      <c r="F229" s="105">
        <f>B4+(215*B6)</f>
        <v>216</v>
      </c>
      <c r="G229" s="2"/>
    </row>
    <row r="230" spans="1:7" x14ac:dyDescent="0.2">
      <c r="A230" s="2"/>
      <c r="B230" s="2"/>
      <c r="C230" s="2"/>
      <c r="D230" s="107" t="s">
        <v>297</v>
      </c>
      <c r="E230" s="103" t="s">
        <v>200</v>
      </c>
      <c r="F230" s="105">
        <f>B4+(216*B6)</f>
        <v>217</v>
      </c>
      <c r="G230" s="2"/>
    </row>
    <row r="231" spans="1:7" x14ac:dyDescent="0.2">
      <c r="A231" s="2"/>
      <c r="B231" s="2"/>
      <c r="C231" s="2"/>
      <c r="D231" s="102" t="s">
        <v>173</v>
      </c>
      <c r="E231" s="103" t="s">
        <v>200</v>
      </c>
      <c r="F231" s="104">
        <f>B4+(217*B6)</f>
        <v>218</v>
      </c>
      <c r="G231" s="2"/>
    </row>
    <row r="232" spans="1:7" x14ac:dyDescent="0.2">
      <c r="A232" s="2"/>
      <c r="B232" s="2"/>
      <c r="C232" s="2"/>
      <c r="D232" s="102" t="s">
        <v>43</v>
      </c>
      <c r="E232" s="103" t="s">
        <v>200</v>
      </c>
      <c r="F232" s="104">
        <f>B4+(218*B6)</f>
        <v>219</v>
      </c>
      <c r="G232" s="2"/>
    </row>
    <row r="233" spans="1:7" x14ac:dyDescent="0.2">
      <c r="A233" s="2"/>
      <c r="B233" s="2"/>
      <c r="C233" s="2"/>
      <c r="D233" s="102" t="s">
        <v>221</v>
      </c>
      <c r="E233" s="103" t="s">
        <v>200</v>
      </c>
      <c r="F233" s="105">
        <f>B4+(219*B6)</f>
        <v>220</v>
      </c>
      <c r="G233" s="2"/>
    </row>
    <row r="234" spans="1:7" x14ac:dyDescent="0.2">
      <c r="A234" s="2"/>
      <c r="B234" s="2"/>
      <c r="C234" s="2"/>
      <c r="D234" s="102" t="s">
        <v>110</v>
      </c>
      <c r="E234" s="103" t="s">
        <v>200</v>
      </c>
      <c r="F234" s="105">
        <f>B4+(220*B6)</f>
        <v>221</v>
      </c>
      <c r="G234" s="2"/>
    </row>
    <row r="235" spans="1:7" x14ac:dyDescent="0.2">
      <c r="A235" s="2"/>
      <c r="B235" s="2"/>
      <c r="C235" s="2"/>
      <c r="D235" s="102" t="s">
        <v>283</v>
      </c>
      <c r="E235" s="103" t="s">
        <v>200</v>
      </c>
      <c r="F235" s="104">
        <f>B4+(221*B6)</f>
        <v>222</v>
      </c>
      <c r="G235" s="2"/>
    </row>
    <row r="236" spans="1:7" x14ac:dyDescent="0.2">
      <c r="A236" s="2"/>
      <c r="B236" s="2"/>
      <c r="C236" s="2"/>
      <c r="D236" s="102" t="s">
        <v>157</v>
      </c>
      <c r="E236" s="103" t="s">
        <v>200</v>
      </c>
      <c r="F236" s="104">
        <f>B4+(222*B6)</f>
        <v>223</v>
      </c>
      <c r="G236" s="2"/>
    </row>
    <row r="237" spans="1:7" x14ac:dyDescent="0.2">
      <c r="A237" s="2"/>
      <c r="B237" s="2"/>
      <c r="C237" s="2"/>
      <c r="D237" s="102" t="s">
        <v>28</v>
      </c>
      <c r="E237" s="103" t="s">
        <v>200</v>
      </c>
      <c r="F237" s="104">
        <f>B4+(223*B6)</f>
        <v>224</v>
      </c>
      <c r="G237" s="2"/>
    </row>
    <row r="238" spans="1:7" x14ac:dyDescent="0.2">
      <c r="A238" s="2"/>
      <c r="B238" s="2"/>
      <c r="C238" s="2"/>
      <c r="D238" s="102" t="s">
        <v>205</v>
      </c>
      <c r="E238" s="103" t="s">
        <v>200</v>
      </c>
      <c r="F238" s="104">
        <f>B4+(224*B6)</f>
        <v>225</v>
      </c>
      <c r="G238" s="2"/>
    </row>
    <row r="239" spans="1:7" x14ac:dyDescent="0.2">
      <c r="A239" s="2"/>
      <c r="B239" s="2"/>
      <c r="C239" s="2"/>
      <c r="D239" s="102" t="s">
        <v>76</v>
      </c>
      <c r="E239" s="103" t="s">
        <v>200</v>
      </c>
      <c r="F239" s="105">
        <f>B4+(225*B6)</f>
        <v>226</v>
      </c>
      <c r="G239" s="2"/>
    </row>
    <row r="240" spans="1:7" x14ac:dyDescent="0.2">
      <c r="A240" s="2"/>
      <c r="B240" s="2"/>
      <c r="C240" s="2"/>
      <c r="D240" s="102" t="s">
        <v>268</v>
      </c>
      <c r="E240" s="103" t="s">
        <v>200</v>
      </c>
      <c r="F240" s="105">
        <f>B4+(226*B6)</f>
        <v>227</v>
      </c>
      <c r="G240" s="2"/>
    </row>
    <row r="241" spans="1:7" x14ac:dyDescent="0.2">
      <c r="A241" s="2"/>
      <c r="B241" s="2"/>
      <c r="C241" s="2"/>
      <c r="D241" s="102" t="s">
        <v>338</v>
      </c>
      <c r="E241" s="103" t="s">
        <v>200</v>
      </c>
      <c r="F241" s="104">
        <f>B4+(227*B6)</f>
        <v>228</v>
      </c>
      <c r="G241" s="2"/>
    </row>
    <row r="242" spans="1:7" x14ac:dyDescent="0.2">
      <c r="A242" s="2"/>
      <c r="B242" s="2"/>
      <c r="C242" s="2"/>
      <c r="D242" s="102" t="s">
        <v>310</v>
      </c>
      <c r="E242" s="103" t="s">
        <v>200</v>
      </c>
      <c r="F242" s="104">
        <f>B4+(228*B6)</f>
        <v>229</v>
      </c>
      <c r="G242" s="2"/>
    </row>
    <row r="243" spans="1:7" x14ac:dyDescent="0.2">
      <c r="A243" s="2"/>
      <c r="B243" s="2"/>
      <c r="C243" s="2"/>
      <c r="D243" s="102" t="s">
        <v>450</v>
      </c>
      <c r="E243" s="103" t="s">
        <v>200</v>
      </c>
      <c r="F243" s="105">
        <f>B4+(229*B6)</f>
        <v>230</v>
      </c>
      <c r="G243" s="2"/>
    </row>
    <row r="244" spans="1:7" x14ac:dyDescent="0.2">
      <c r="A244" s="2"/>
      <c r="B244" s="2"/>
      <c r="C244" s="2"/>
      <c r="D244" s="102" t="s">
        <v>434</v>
      </c>
      <c r="E244" s="103" t="s">
        <v>200</v>
      </c>
      <c r="F244" s="105">
        <f>B4+(230*B6)</f>
        <v>231</v>
      </c>
      <c r="G244" s="2"/>
    </row>
    <row r="245" spans="1:7" x14ac:dyDescent="0.2">
      <c r="A245" s="2"/>
      <c r="B245" s="2"/>
      <c r="C245" s="2"/>
      <c r="D245" s="102" t="s">
        <v>77</v>
      </c>
      <c r="E245" s="103" t="s">
        <v>200</v>
      </c>
      <c r="F245" s="104">
        <f>B4+(231*B6)</f>
        <v>232</v>
      </c>
      <c r="G245" s="2"/>
    </row>
    <row r="246" spans="1:7" x14ac:dyDescent="0.2">
      <c r="A246" s="2"/>
      <c r="B246" s="2"/>
      <c r="C246" s="2"/>
      <c r="D246" s="102" t="s">
        <v>269</v>
      </c>
      <c r="E246" s="103" t="s">
        <v>200</v>
      </c>
      <c r="F246" s="104">
        <f>B4+(232*B6)</f>
        <v>233</v>
      </c>
      <c r="G246" s="2"/>
    </row>
    <row r="247" spans="1:7" x14ac:dyDescent="0.2">
      <c r="A247" s="2"/>
      <c r="B247" s="2"/>
      <c r="C247" s="2"/>
      <c r="D247" s="102" t="s">
        <v>142</v>
      </c>
      <c r="E247" s="103" t="s">
        <v>200</v>
      </c>
      <c r="F247" s="105">
        <f>B4+(233*B6)</f>
        <v>234</v>
      </c>
      <c r="G247" s="2"/>
    </row>
    <row r="248" spans="1:7" x14ac:dyDescent="0.2">
      <c r="A248" s="2"/>
      <c r="B248" s="2"/>
      <c r="C248" s="2"/>
      <c r="D248" s="102" t="s">
        <v>11</v>
      </c>
      <c r="E248" s="103" t="s">
        <v>200</v>
      </c>
      <c r="F248" s="105">
        <f>B4+(234*B6)</f>
        <v>235</v>
      </c>
      <c r="G248" s="2"/>
    </row>
    <row r="249" spans="1:7" x14ac:dyDescent="0.2">
      <c r="A249" s="2"/>
      <c r="B249" s="2"/>
      <c r="C249" s="2"/>
      <c r="D249" s="102" t="s">
        <v>190</v>
      </c>
      <c r="E249" s="103" t="s">
        <v>200</v>
      </c>
      <c r="F249" s="104">
        <f>B4+(235*B6)</f>
        <v>236</v>
      </c>
      <c r="G249" s="2"/>
    </row>
    <row r="250" spans="1:7" x14ac:dyDescent="0.2">
      <c r="A250" s="2"/>
      <c r="B250" s="2"/>
      <c r="C250" s="2"/>
      <c r="D250" s="102" t="s">
        <v>62</v>
      </c>
      <c r="E250" s="109" t="s">
        <v>200</v>
      </c>
      <c r="F250" s="110">
        <f>B4+(236*B6)</f>
        <v>237</v>
      </c>
      <c r="G250" s="2"/>
    </row>
    <row r="251" spans="1:7" x14ac:dyDescent="0.2">
      <c r="A251" s="2"/>
      <c r="B251" s="2"/>
      <c r="C251" s="2"/>
      <c r="D251" s="102" t="s">
        <v>237</v>
      </c>
      <c r="E251" s="103" t="s">
        <v>200</v>
      </c>
      <c r="F251" s="104">
        <f>B4+(237*B6)</f>
        <v>238</v>
      </c>
      <c r="G251" s="2"/>
    </row>
    <row r="252" spans="1:7" x14ac:dyDescent="0.2">
      <c r="A252" s="2"/>
      <c r="B252" s="2"/>
      <c r="C252" s="2"/>
      <c r="D252" s="102" t="s">
        <v>126</v>
      </c>
      <c r="E252" s="103" t="s">
        <v>200</v>
      </c>
      <c r="F252" s="104">
        <f>B4+(238*B6)</f>
        <v>239</v>
      </c>
      <c r="G252" s="2"/>
    </row>
    <row r="253" spans="1:7" x14ac:dyDescent="0.2">
      <c r="A253" s="2"/>
      <c r="B253" s="2"/>
      <c r="C253" s="2"/>
      <c r="D253" s="102" t="s">
        <v>298</v>
      </c>
      <c r="E253" s="103" t="s">
        <v>200</v>
      </c>
      <c r="F253" s="104">
        <f>B4+(239*B6)</f>
        <v>240</v>
      </c>
      <c r="G253" s="2"/>
    </row>
    <row r="254" spans="1:7" x14ac:dyDescent="0.2">
      <c r="A254" s="2"/>
      <c r="B254" s="2"/>
      <c r="C254" s="2"/>
      <c r="D254" s="102" t="s">
        <v>174</v>
      </c>
      <c r="E254" s="103" t="s">
        <v>200</v>
      </c>
      <c r="F254" s="104">
        <f>B4+(240*B6)</f>
        <v>241</v>
      </c>
      <c r="G254" s="2"/>
    </row>
    <row r="255" spans="1:7" x14ac:dyDescent="0.2">
      <c r="A255" s="2"/>
      <c r="B255" s="2"/>
      <c r="C255" s="2"/>
      <c r="D255" s="102" t="s">
        <v>44</v>
      </c>
      <c r="E255" s="103" t="s">
        <v>200</v>
      </c>
      <c r="F255" s="105">
        <f>B4+(241*B6)</f>
        <v>242</v>
      </c>
      <c r="G255" s="2"/>
    </row>
    <row r="256" spans="1:7" x14ac:dyDescent="0.2">
      <c r="A256" s="2"/>
      <c r="B256" s="2"/>
      <c r="C256" s="2"/>
      <c r="D256" s="102" t="s">
        <v>222</v>
      </c>
      <c r="E256" s="103" t="s">
        <v>200</v>
      </c>
      <c r="F256" s="105">
        <f>B4+(242*B6)</f>
        <v>243</v>
      </c>
      <c r="G256" s="2"/>
    </row>
    <row r="257" spans="1:7" x14ac:dyDescent="0.2">
      <c r="A257" s="2"/>
      <c r="B257" s="2"/>
      <c r="C257" s="2"/>
      <c r="D257" s="102" t="s">
        <v>94</v>
      </c>
      <c r="E257" s="103" t="s">
        <v>200</v>
      </c>
      <c r="F257" s="104">
        <f>B4+(243*B6)</f>
        <v>244</v>
      </c>
      <c r="G257" s="2"/>
    </row>
    <row r="258" spans="1:7" x14ac:dyDescent="0.2">
      <c r="A258" s="2"/>
      <c r="B258" s="2"/>
      <c r="C258" s="2"/>
      <c r="D258" s="102" t="s">
        <v>284</v>
      </c>
      <c r="E258" s="103" t="s">
        <v>200</v>
      </c>
      <c r="F258" s="104">
        <f>B4+(244*B6)</f>
        <v>245</v>
      </c>
      <c r="G258" s="2"/>
    </row>
    <row r="259" spans="1:7" x14ac:dyDescent="0.2">
      <c r="A259" s="2"/>
      <c r="B259" s="2"/>
      <c r="C259" s="2"/>
      <c r="D259" s="102" t="s">
        <v>158</v>
      </c>
      <c r="E259" s="103" t="s">
        <v>200</v>
      </c>
      <c r="F259" s="105">
        <f>B4+(245*B6)</f>
        <v>246</v>
      </c>
      <c r="G259" s="2"/>
    </row>
    <row r="260" spans="1:7" x14ac:dyDescent="0.2">
      <c r="A260" s="2"/>
      <c r="B260" s="2"/>
      <c r="C260" s="2"/>
      <c r="D260" s="102" t="s">
        <v>29</v>
      </c>
      <c r="E260" s="103" t="s">
        <v>200</v>
      </c>
      <c r="F260" s="105">
        <f>B4+(246*B6)</f>
        <v>247</v>
      </c>
      <c r="G260" s="2"/>
    </row>
    <row r="261" spans="1:7" x14ac:dyDescent="0.2">
      <c r="A261" s="2"/>
      <c r="B261" s="2"/>
      <c r="C261" s="2"/>
      <c r="D261" s="102" t="s">
        <v>206</v>
      </c>
      <c r="E261" s="103" t="s">
        <v>200</v>
      </c>
      <c r="F261" s="104">
        <f>B4+(247*B6)</f>
        <v>248</v>
      </c>
      <c r="G261" s="2"/>
    </row>
    <row r="262" spans="1:7" x14ac:dyDescent="0.2">
      <c r="A262" s="2"/>
      <c r="B262" s="2"/>
      <c r="C262" s="2"/>
      <c r="D262" s="102" t="s">
        <v>371</v>
      </c>
      <c r="E262" s="103" t="s">
        <v>200</v>
      </c>
      <c r="F262" s="104">
        <f>B4+(248*B6)</f>
        <v>249</v>
      </c>
      <c r="G262" s="2"/>
    </row>
    <row r="263" spans="1:7" x14ac:dyDescent="0.2">
      <c r="A263" s="2"/>
      <c r="B263" s="2"/>
      <c r="C263" s="2"/>
      <c r="D263" s="102" t="s">
        <v>359</v>
      </c>
      <c r="E263" s="103" t="s">
        <v>200</v>
      </c>
      <c r="F263" s="105">
        <f>B4+(249*B6)</f>
        <v>250</v>
      </c>
      <c r="G263" s="2"/>
    </row>
    <row r="264" spans="1:7" x14ac:dyDescent="0.2">
      <c r="A264" s="2"/>
      <c r="B264" s="2"/>
      <c r="C264" s="2"/>
      <c r="D264" s="102" t="s">
        <v>431</v>
      </c>
      <c r="E264" s="103" t="s">
        <v>200</v>
      </c>
      <c r="F264" s="105">
        <f>B4+(250*B6)</f>
        <v>251</v>
      </c>
      <c r="G264" s="2"/>
    </row>
    <row r="265" spans="1:7" x14ac:dyDescent="0.2">
      <c r="A265" s="2"/>
      <c r="B265" s="2"/>
      <c r="C265" s="2"/>
      <c r="D265" s="102" t="s">
        <v>423</v>
      </c>
      <c r="E265" s="103" t="s">
        <v>200</v>
      </c>
      <c r="F265" s="104">
        <f>B4+(251*B6)</f>
        <v>252</v>
      </c>
      <c r="G265" s="2"/>
    </row>
    <row r="266" spans="1:7" x14ac:dyDescent="0.2">
      <c r="A266" s="2"/>
      <c r="B266" s="2"/>
      <c r="C266" s="2"/>
      <c r="D266" s="102" t="s">
        <v>30</v>
      </c>
      <c r="E266" s="103" t="s">
        <v>200</v>
      </c>
      <c r="F266" s="104">
        <f>B4+(252*B6)</f>
        <v>253</v>
      </c>
      <c r="G266" s="2"/>
    </row>
    <row r="267" spans="1:7" x14ac:dyDescent="0.2">
      <c r="A267" s="2"/>
      <c r="B267" s="2"/>
      <c r="C267" s="2"/>
      <c r="D267" s="102" t="s">
        <v>207</v>
      </c>
      <c r="E267" s="103" t="s">
        <v>200</v>
      </c>
      <c r="F267" s="104">
        <f>B4+(253*B6)</f>
        <v>254</v>
      </c>
      <c r="G267" s="2"/>
    </row>
    <row r="268" spans="1:7" x14ac:dyDescent="0.2">
      <c r="A268" s="2"/>
      <c r="B268" s="2"/>
      <c r="C268" s="2"/>
      <c r="D268" s="102" t="s">
        <v>78</v>
      </c>
      <c r="E268" s="103" t="s">
        <v>200</v>
      </c>
      <c r="F268" s="104">
        <f>B4+(254*B6)</f>
        <v>255</v>
      </c>
      <c r="G268" s="2"/>
    </row>
    <row r="269" spans="1:7" x14ac:dyDescent="0.2">
      <c r="A269" s="2"/>
      <c r="B269" s="2"/>
      <c r="C269" s="2"/>
      <c r="D269" s="102" t="s">
        <v>253</v>
      </c>
      <c r="E269" s="103" t="s">
        <v>200</v>
      </c>
      <c r="F269" s="105">
        <f>B4+(255*B6)</f>
        <v>256</v>
      </c>
      <c r="G269" s="2"/>
    </row>
    <row r="270" spans="1:7" x14ac:dyDescent="0.2">
      <c r="A270" s="2"/>
      <c r="B270" s="2"/>
      <c r="C270" s="2"/>
      <c r="D270" s="102" t="s">
        <v>143</v>
      </c>
      <c r="E270" s="103" t="s">
        <v>200</v>
      </c>
      <c r="F270" s="105">
        <f>B4+(256*B6)</f>
        <v>257</v>
      </c>
      <c r="G270" s="2"/>
    </row>
    <row r="271" spans="1:7" x14ac:dyDescent="0.2">
      <c r="A271" s="2"/>
      <c r="B271" s="2"/>
      <c r="C271" s="2"/>
      <c r="D271" s="102" t="s">
        <v>12</v>
      </c>
      <c r="E271" s="103" t="s">
        <v>200</v>
      </c>
      <c r="F271" s="104">
        <f>B4+(257*B6)</f>
        <v>258</v>
      </c>
      <c r="G271" s="2"/>
    </row>
    <row r="272" spans="1:7" x14ac:dyDescent="0.2">
      <c r="A272" s="2"/>
      <c r="B272" s="2"/>
      <c r="C272" s="2"/>
      <c r="D272" s="102" t="s">
        <v>191</v>
      </c>
      <c r="E272" s="103" t="s">
        <v>200</v>
      </c>
      <c r="F272" s="104">
        <f>B4+(258*B6)</f>
        <v>259</v>
      </c>
      <c r="G272" s="2"/>
    </row>
    <row r="273" spans="1:7" x14ac:dyDescent="0.2">
      <c r="A273" s="2"/>
      <c r="B273" s="2"/>
      <c r="C273" s="2"/>
      <c r="D273" s="102" t="s">
        <v>63</v>
      </c>
      <c r="E273" s="103" t="s">
        <v>200</v>
      </c>
      <c r="F273" s="105">
        <f>B4+(259*B6)</f>
        <v>260</v>
      </c>
      <c r="G273" s="2"/>
    </row>
    <row r="274" spans="1:7" x14ac:dyDescent="0.2">
      <c r="A274" s="2"/>
      <c r="B274" s="2"/>
      <c r="C274" s="2"/>
      <c r="D274" s="102" t="s">
        <v>238</v>
      </c>
      <c r="E274" s="103" t="s">
        <v>200</v>
      </c>
      <c r="F274" s="105">
        <f>B4+(260*B6)</f>
        <v>261</v>
      </c>
      <c r="G274" s="2"/>
    </row>
    <row r="275" spans="1:7" x14ac:dyDescent="0.2">
      <c r="A275" s="2"/>
      <c r="B275" s="2"/>
      <c r="C275" s="2"/>
      <c r="D275" s="102" t="s">
        <v>127</v>
      </c>
      <c r="E275" s="103" t="s">
        <v>200</v>
      </c>
      <c r="F275" s="104">
        <f>B4+(261*B6)</f>
        <v>262</v>
      </c>
      <c r="G275" s="2"/>
    </row>
    <row r="276" spans="1:7" x14ac:dyDescent="0.2">
      <c r="A276" s="2"/>
      <c r="B276" s="2"/>
      <c r="C276" s="2"/>
      <c r="D276" s="102" t="s">
        <v>299</v>
      </c>
      <c r="E276" s="103" t="s">
        <v>200</v>
      </c>
      <c r="F276" s="104">
        <f>B4+(262*B6)</f>
        <v>263</v>
      </c>
      <c r="G276" s="2"/>
    </row>
    <row r="277" spans="1:7" x14ac:dyDescent="0.2">
      <c r="A277" s="2"/>
      <c r="B277" s="2"/>
      <c r="C277" s="2"/>
      <c r="D277" s="102" t="s">
        <v>175</v>
      </c>
      <c r="E277" s="103" t="s">
        <v>200</v>
      </c>
      <c r="F277" s="105">
        <f>B4+(263*B6)</f>
        <v>264</v>
      </c>
      <c r="G277" s="2"/>
    </row>
    <row r="278" spans="1:7" x14ac:dyDescent="0.2">
      <c r="A278" s="2"/>
      <c r="B278" s="2"/>
      <c r="C278" s="2"/>
      <c r="D278" s="107" t="s">
        <v>45</v>
      </c>
      <c r="E278" s="103" t="s">
        <v>200</v>
      </c>
      <c r="F278" s="105">
        <f>B4+(264*B6)</f>
        <v>265</v>
      </c>
      <c r="G278" s="2"/>
    </row>
    <row r="279" spans="1:7" x14ac:dyDescent="0.2">
      <c r="A279" s="2"/>
      <c r="B279" s="2"/>
      <c r="C279" s="2"/>
      <c r="D279" s="102" t="s">
        <v>223</v>
      </c>
      <c r="E279" s="103" t="s">
        <v>200</v>
      </c>
      <c r="F279" s="104">
        <f>B4+(265*B6)</f>
        <v>266</v>
      </c>
      <c r="G279" s="2"/>
    </row>
    <row r="280" spans="1:7" x14ac:dyDescent="0.2">
      <c r="A280" s="2"/>
      <c r="B280" s="2"/>
      <c r="C280" s="2"/>
      <c r="D280" s="102" t="s">
        <v>95</v>
      </c>
      <c r="E280" s="103" t="s">
        <v>200</v>
      </c>
      <c r="F280" s="104">
        <f>B4+(266*B6)</f>
        <v>267</v>
      </c>
      <c r="G280" s="2"/>
    </row>
    <row r="281" spans="1:7" x14ac:dyDescent="0.2">
      <c r="A281" s="2"/>
      <c r="B281" s="2"/>
      <c r="C281" s="2"/>
      <c r="D281" s="102" t="s">
        <v>285</v>
      </c>
      <c r="E281" s="103" t="s">
        <v>200</v>
      </c>
      <c r="F281" s="104">
        <f>B4+(267*B6)</f>
        <v>268</v>
      </c>
      <c r="G281" s="2"/>
    </row>
    <row r="282" spans="1:7" x14ac:dyDescent="0.2">
      <c r="A282" s="2"/>
      <c r="B282" s="2"/>
      <c r="C282" s="2"/>
      <c r="D282" s="102" t="s">
        <v>159</v>
      </c>
      <c r="E282" s="103" t="s">
        <v>200</v>
      </c>
      <c r="F282" s="104">
        <f>B4+(268*B6)</f>
        <v>269</v>
      </c>
      <c r="G282" s="2"/>
    </row>
    <row r="283" spans="1:7" x14ac:dyDescent="0.2">
      <c r="A283" s="2"/>
      <c r="B283" s="2"/>
      <c r="C283" s="2"/>
      <c r="D283" s="102" t="s">
        <v>319</v>
      </c>
      <c r="E283" s="103" t="s">
        <v>200</v>
      </c>
      <c r="F283" s="105">
        <f>B4+(269*B6)</f>
        <v>270</v>
      </c>
      <c r="G283" s="2"/>
    </row>
    <row r="284" spans="1:7" x14ac:dyDescent="0.2">
      <c r="A284" s="2"/>
      <c r="B284" s="2"/>
      <c r="C284" s="2"/>
      <c r="D284" s="102" t="s">
        <v>378</v>
      </c>
      <c r="E284" s="103" t="s">
        <v>200</v>
      </c>
      <c r="F284" s="105">
        <f>B4+(270*B6)</f>
        <v>271</v>
      </c>
      <c r="G284" s="2"/>
    </row>
    <row r="285" spans="1:7" x14ac:dyDescent="0.2">
      <c r="A285" s="2"/>
      <c r="B285" s="2"/>
      <c r="C285" s="2"/>
      <c r="D285" s="102" t="s">
        <v>462</v>
      </c>
      <c r="E285" s="103" t="s">
        <v>200</v>
      </c>
      <c r="F285" s="104">
        <f>B4+(271*B6)</f>
        <v>272</v>
      </c>
      <c r="G285" s="2"/>
    </row>
    <row r="286" spans="1:7" x14ac:dyDescent="0.2">
      <c r="A286" s="2"/>
      <c r="B286" s="2"/>
      <c r="C286" s="2"/>
      <c r="D286" s="102" t="s">
        <v>411</v>
      </c>
      <c r="E286" s="103" t="s">
        <v>200</v>
      </c>
      <c r="F286" s="104">
        <f>B4+(272*B6)</f>
        <v>273</v>
      </c>
      <c r="G286" s="2"/>
    </row>
    <row r="287" spans="1:7" x14ac:dyDescent="0.2">
      <c r="A287" s="2"/>
      <c r="B287" s="2"/>
      <c r="C287" s="2"/>
      <c r="D287" s="102" t="s">
        <v>286</v>
      </c>
      <c r="E287" s="103" t="s">
        <v>200</v>
      </c>
      <c r="F287" s="105">
        <f>B4+(273*B6)</f>
        <v>274</v>
      </c>
      <c r="G287" s="2"/>
    </row>
    <row r="288" spans="1:7" x14ac:dyDescent="0.2">
      <c r="A288" s="2"/>
      <c r="B288" s="2"/>
      <c r="C288" s="2"/>
      <c r="D288" s="102" t="s">
        <v>160</v>
      </c>
      <c r="E288" s="103" t="s">
        <v>200</v>
      </c>
      <c r="F288" s="105">
        <f>B4+(274*B6)</f>
        <v>275</v>
      </c>
      <c r="G288" s="2"/>
    </row>
    <row r="289" spans="1:7" x14ac:dyDescent="0.2">
      <c r="A289" s="2"/>
      <c r="B289" s="2"/>
      <c r="C289" s="2"/>
      <c r="D289" s="102" t="s">
        <v>31</v>
      </c>
      <c r="E289" s="103" t="s">
        <v>200</v>
      </c>
      <c r="F289" s="104">
        <f>B4+(275*B6)</f>
        <v>276</v>
      </c>
      <c r="G289" s="2"/>
    </row>
    <row r="290" spans="1:7" x14ac:dyDescent="0.2">
      <c r="A290" s="2"/>
      <c r="B290" s="2"/>
      <c r="C290" s="2"/>
      <c r="D290" s="102" t="s">
        <v>208</v>
      </c>
      <c r="E290" s="103" t="s">
        <v>200</v>
      </c>
      <c r="F290" s="104">
        <f>B4+(276*B6)</f>
        <v>277</v>
      </c>
      <c r="G290" s="2"/>
    </row>
    <row r="291" spans="1:7" x14ac:dyDescent="0.2">
      <c r="A291" s="2"/>
      <c r="B291" s="2"/>
      <c r="C291" s="2"/>
      <c r="D291" s="102" t="s">
        <v>79</v>
      </c>
      <c r="E291" s="103" t="s">
        <v>200</v>
      </c>
      <c r="F291" s="105">
        <f>B4+(277*B6)</f>
        <v>278</v>
      </c>
      <c r="G291" s="2"/>
    </row>
    <row r="292" spans="1:7" x14ac:dyDescent="0.2">
      <c r="A292" s="2"/>
      <c r="B292" s="2"/>
      <c r="C292" s="2"/>
      <c r="D292" s="102" t="s">
        <v>254</v>
      </c>
      <c r="E292" s="103" t="s">
        <v>200</v>
      </c>
      <c r="F292" s="105">
        <f>B4+(278*B6)</f>
        <v>279</v>
      </c>
      <c r="G292" s="2"/>
    </row>
    <row r="293" spans="1:7" x14ac:dyDescent="0.2">
      <c r="A293" s="2"/>
      <c r="B293" s="2"/>
      <c r="C293" s="2"/>
      <c r="D293" s="102" t="s">
        <v>144</v>
      </c>
      <c r="E293" s="103" t="s">
        <v>200</v>
      </c>
      <c r="F293" s="104">
        <f>B4+(279*B6)</f>
        <v>280</v>
      </c>
      <c r="G293" s="2"/>
    </row>
    <row r="294" spans="1:7" x14ac:dyDescent="0.2">
      <c r="A294" s="2"/>
      <c r="B294" s="2"/>
      <c r="C294" s="2"/>
      <c r="D294" s="102" t="s">
        <v>13</v>
      </c>
      <c r="E294" s="103" t="s">
        <v>200</v>
      </c>
      <c r="F294" s="104">
        <f>B4+(280*B6)</f>
        <v>281</v>
      </c>
      <c r="G294" s="2"/>
    </row>
    <row r="295" spans="1:7" x14ac:dyDescent="0.2">
      <c r="A295" s="2"/>
      <c r="B295" s="2"/>
      <c r="C295" s="2"/>
      <c r="D295" s="102" t="s">
        <v>192</v>
      </c>
      <c r="E295" s="103" t="s">
        <v>200</v>
      </c>
      <c r="F295" s="104">
        <f>B4+(281*B6)</f>
        <v>282</v>
      </c>
      <c r="G295" s="2"/>
    </row>
    <row r="296" spans="1:7" x14ac:dyDescent="0.2">
      <c r="A296" s="2"/>
      <c r="B296" s="2"/>
      <c r="C296" s="2"/>
      <c r="D296" s="102" t="s">
        <v>64</v>
      </c>
      <c r="E296" s="103" t="s">
        <v>200</v>
      </c>
      <c r="F296" s="104">
        <f>B4+(282*B6)</f>
        <v>283</v>
      </c>
      <c r="G296" s="2"/>
    </row>
    <row r="297" spans="1:7" x14ac:dyDescent="0.2">
      <c r="A297" s="2"/>
      <c r="B297" s="2"/>
      <c r="C297" s="2"/>
      <c r="D297" s="102" t="s">
        <v>239</v>
      </c>
      <c r="E297" s="103" t="s">
        <v>200</v>
      </c>
      <c r="F297" s="105">
        <f>B4+(283*B6)</f>
        <v>284</v>
      </c>
      <c r="G297" s="2"/>
    </row>
    <row r="298" spans="1:7" x14ac:dyDescent="0.2">
      <c r="A298" s="2"/>
      <c r="B298" s="2"/>
      <c r="C298" s="2"/>
      <c r="D298" s="102" t="s">
        <v>111</v>
      </c>
      <c r="E298" s="103" t="s">
        <v>200</v>
      </c>
      <c r="F298" s="105">
        <f>B4+(284*B6)</f>
        <v>285</v>
      </c>
      <c r="G298" s="2"/>
    </row>
    <row r="299" spans="1:7" x14ac:dyDescent="0.2">
      <c r="A299" s="2"/>
      <c r="B299" s="2"/>
      <c r="C299" s="2"/>
      <c r="D299" s="102" t="s">
        <v>300</v>
      </c>
      <c r="E299" s="103" t="s">
        <v>200</v>
      </c>
      <c r="F299" s="104">
        <f>B4+(285*B6)</f>
        <v>286</v>
      </c>
      <c r="G299" s="2"/>
    </row>
    <row r="300" spans="1:7" x14ac:dyDescent="0.2">
      <c r="A300" s="2"/>
      <c r="B300" s="2"/>
      <c r="C300" s="2"/>
      <c r="D300" s="102" t="s">
        <v>176</v>
      </c>
      <c r="E300" s="103" t="s">
        <v>200</v>
      </c>
      <c r="F300" s="104">
        <f>B4+(286*B6)</f>
        <v>287</v>
      </c>
      <c r="G300" s="2"/>
    </row>
    <row r="301" spans="1:7" x14ac:dyDescent="0.2">
      <c r="A301" s="2"/>
      <c r="B301" s="2"/>
      <c r="C301" s="2"/>
      <c r="D301" s="102" t="s">
        <v>46</v>
      </c>
      <c r="E301" s="103" t="s">
        <v>200</v>
      </c>
      <c r="F301" s="105">
        <f>B4+(287*B6)</f>
        <v>288</v>
      </c>
      <c r="G301" s="2"/>
    </row>
    <row r="302" spans="1:7" x14ac:dyDescent="0.2">
      <c r="A302" s="2"/>
      <c r="B302" s="2"/>
      <c r="C302" s="2"/>
      <c r="D302" s="102" t="s">
        <v>224</v>
      </c>
      <c r="E302" s="109" t="s">
        <v>200</v>
      </c>
      <c r="F302" s="113">
        <f>B4+(288*B6)</f>
        <v>289</v>
      </c>
      <c r="G302" s="2"/>
    </row>
    <row r="303" spans="1:7" x14ac:dyDescent="0.2">
      <c r="A303" s="2"/>
      <c r="B303" s="2"/>
      <c r="C303" s="2"/>
      <c r="D303" s="102" t="s">
        <v>96</v>
      </c>
      <c r="E303" s="103" t="s">
        <v>200</v>
      </c>
      <c r="F303" s="104">
        <f>B4+(289*B6)</f>
        <v>290</v>
      </c>
      <c r="G303" s="2"/>
    </row>
    <row r="304" spans="1:7" x14ac:dyDescent="0.2">
      <c r="A304" s="2"/>
      <c r="B304" s="2"/>
      <c r="C304" s="2"/>
      <c r="D304" s="102" t="s">
        <v>360</v>
      </c>
      <c r="E304" s="103" t="s">
        <v>200</v>
      </c>
      <c r="F304" s="104">
        <f>B4+(290*B6)</f>
        <v>291</v>
      </c>
      <c r="G304" s="2"/>
    </row>
    <row r="305" spans="1:7" x14ac:dyDescent="0.2">
      <c r="A305" s="2"/>
      <c r="B305" s="2"/>
      <c r="C305" s="2"/>
      <c r="D305" s="102" t="s">
        <v>336</v>
      </c>
      <c r="E305" s="103" t="s">
        <v>200</v>
      </c>
      <c r="F305" s="104">
        <f>B4+(291*B6)</f>
        <v>292</v>
      </c>
      <c r="G305" s="2"/>
    </row>
    <row r="306" spans="1:7" x14ac:dyDescent="0.2">
      <c r="A306" s="2"/>
      <c r="B306" s="2"/>
      <c r="C306" s="2"/>
      <c r="D306" s="102" t="s">
        <v>435</v>
      </c>
      <c r="E306" s="103" t="s">
        <v>200</v>
      </c>
      <c r="F306" s="105">
        <f>B4+(292*B6)</f>
        <v>293</v>
      </c>
      <c r="G306" s="2"/>
    </row>
    <row r="307" spans="1:7" x14ac:dyDescent="0.2">
      <c r="A307" s="2"/>
      <c r="B307" s="2"/>
      <c r="C307" s="2"/>
      <c r="D307" s="102" t="s">
        <v>414</v>
      </c>
      <c r="E307" s="103" t="s">
        <v>200</v>
      </c>
      <c r="F307" s="105">
        <f>B4+(293*B6)</f>
        <v>294</v>
      </c>
      <c r="G307" s="2"/>
    </row>
    <row r="308" spans="1:7" x14ac:dyDescent="0.2">
      <c r="A308" s="2"/>
      <c r="B308" s="2"/>
      <c r="C308" s="2"/>
      <c r="D308" s="102" t="s">
        <v>225</v>
      </c>
      <c r="E308" s="103" t="s">
        <v>200</v>
      </c>
      <c r="F308" s="104">
        <f>B4+(294*B6)</f>
        <v>295</v>
      </c>
      <c r="G308" s="2"/>
    </row>
    <row r="309" spans="1:7" x14ac:dyDescent="0.2">
      <c r="A309" s="2"/>
      <c r="B309" s="2"/>
      <c r="C309" s="2"/>
      <c r="D309" s="102" t="s">
        <v>97</v>
      </c>
      <c r="E309" s="103" t="s">
        <v>200</v>
      </c>
      <c r="F309" s="104">
        <f>B4+(295*B6)</f>
        <v>296</v>
      </c>
      <c r="G309" s="2"/>
    </row>
    <row r="310" spans="1:7" x14ac:dyDescent="0.2">
      <c r="A310" s="2"/>
      <c r="B310" s="2"/>
      <c r="C310" s="2"/>
      <c r="D310" s="102" t="s">
        <v>270</v>
      </c>
      <c r="E310" s="103" t="s">
        <v>200</v>
      </c>
      <c r="F310" s="105">
        <f>B4+(296*B6)</f>
        <v>297</v>
      </c>
      <c r="G310" s="2"/>
    </row>
    <row r="311" spans="1:7" x14ac:dyDescent="0.2">
      <c r="A311" s="2"/>
      <c r="B311" s="2"/>
      <c r="C311" s="2"/>
      <c r="D311" s="102" t="s">
        <v>161</v>
      </c>
      <c r="E311" s="103" t="s">
        <v>200</v>
      </c>
      <c r="F311" s="105">
        <f>B4+(297*B6)</f>
        <v>298</v>
      </c>
      <c r="G311" s="2"/>
    </row>
    <row r="312" spans="1:7" x14ac:dyDescent="0.2">
      <c r="A312" s="2"/>
      <c r="B312" s="2"/>
      <c r="C312" s="2"/>
      <c r="D312" s="102" t="s">
        <v>32</v>
      </c>
      <c r="E312" s="103" t="s">
        <v>200</v>
      </c>
      <c r="F312" s="104">
        <f>B4+(298*B6)</f>
        <v>299</v>
      </c>
      <c r="G312" s="2"/>
    </row>
    <row r="313" spans="1:7" x14ac:dyDescent="0.2">
      <c r="A313" s="2"/>
      <c r="B313" s="2"/>
      <c r="C313" s="2"/>
      <c r="D313" s="102" t="s">
        <v>209</v>
      </c>
      <c r="E313" s="103" t="s">
        <v>200</v>
      </c>
      <c r="F313" s="104">
        <f>B4+(299*B6)</f>
        <v>300</v>
      </c>
      <c r="G313" s="2"/>
    </row>
    <row r="314" spans="1:7" x14ac:dyDescent="0.2">
      <c r="A314" s="2"/>
      <c r="B314" s="2"/>
      <c r="C314" s="2"/>
      <c r="D314" s="102" t="s">
        <v>80</v>
      </c>
      <c r="E314" s="103" t="s">
        <v>200</v>
      </c>
      <c r="F314" s="105">
        <f>B4+(300*B6)</f>
        <v>301</v>
      </c>
      <c r="G314" s="2"/>
    </row>
    <row r="315" spans="1:7" x14ac:dyDescent="0.2">
      <c r="A315" s="2"/>
      <c r="B315" s="2"/>
      <c r="C315" s="2"/>
      <c r="D315" s="102" t="s">
        <v>255</v>
      </c>
      <c r="E315" s="103" t="s">
        <v>200</v>
      </c>
      <c r="F315" s="105">
        <f>B4+(301*B6)</f>
        <v>302</v>
      </c>
      <c r="G315" s="2"/>
    </row>
    <row r="316" spans="1:7" x14ac:dyDescent="0.2">
      <c r="A316" s="2"/>
      <c r="B316" s="2"/>
      <c r="C316" s="2"/>
      <c r="D316" s="102" t="s">
        <v>145</v>
      </c>
      <c r="E316" s="103" t="s">
        <v>200</v>
      </c>
      <c r="F316" s="104">
        <f>B4+(302*B6)</f>
        <v>303</v>
      </c>
      <c r="G316" s="2"/>
    </row>
    <row r="317" spans="1:7" x14ac:dyDescent="0.2">
      <c r="A317" s="2"/>
      <c r="B317" s="2"/>
      <c r="C317" s="2"/>
      <c r="D317" s="102" t="s">
        <v>14</v>
      </c>
      <c r="E317" s="103" t="s">
        <v>200</v>
      </c>
      <c r="F317" s="104">
        <f>B4+(303*B6)</f>
        <v>304</v>
      </c>
      <c r="G317" s="2"/>
    </row>
    <row r="318" spans="1:7" x14ac:dyDescent="0.2">
      <c r="A318" s="2"/>
      <c r="B318" s="2"/>
      <c r="C318" s="2"/>
      <c r="D318" s="102" t="s">
        <v>193</v>
      </c>
      <c r="E318" s="103" t="s">
        <v>200</v>
      </c>
      <c r="F318" s="104">
        <f>B4+(304*B6)</f>
        <v>305</v>
      </c>
      <c r="G318" s="2"/>
    </row>
    <row r="319" spans="1:7" x14ac:dyDescent="0.2">
      <c r="A319" s="2"/>
      <c r="B319" s="2"/>
      <c r="C319" s="2"/>
      <c r="D319" s="102" t="s">
        <v>65</v>
      </c>
      <c r="E319" s="103" t="s">
        <v>200</v>
      </c>
      <c r="F319" s="104">
        <f>B4+(305*B6)</f>
        <v>306</v>
      </c>
      <c r="G319" s="2"/>
    </row>
    <row r="320" spans="1:7" x14ac:dyDescent="0.2">
      <c r="A320" s="2"/>
      <c r="B320" s="2"/>
      <c r="C320" s="2"/>
      <c r="D320" s="102" t="s">
        <v>240</v>
      </c>
      <c r="E320" s="103" t="s">
        <v>200</v>
      </c>
      <c r="F320" s="104">
        <f>B4+(306*B6)</f>
        <v>307</v>
      </c>
      <c r="G320" s="2"/>
    </row>
    <row r="321" spans="1:7" x14ac:dyDescent="0.2">
      <c r="A321" s="2"/>
      <c r="B321" s="2"/>
      <c r="C321" s="2"/>
      <c r="D321" s="102" t="s">
        <v>112</v>
      </c>
      <c r="E321" s="103" t="s">
        <v>200</v>
      </c>
      <c r="F321" s="104">
        <f>B4+(307*B6)</f>
        <v>308</v>
      </c>
      <c r="G321" s="2"/>
    </row>
    <row r="322" spans="1:7" x14ac:dyDescent="0.2">
      <c r="A322" s="2"/>
      <c r="B322" s="2"/>
      <c r="C322" s="2"/>
      <c r="D322" s="102" t="s">
        <v>301</v>
      </c>
      <c r="E322" s="103" t="s">
        <v>200</v>
      </c>
      <c r="F322" s="104">
        <f>B4+(308*B6)</f>
        <v>309</v>
      </c>
      <c r="G322" s="2"/>
    </row>
    <row r="323" spans="1:7" x14ac:dyDescent="0.2">
      <c r="A323" s="2"/>
      <c r="B323" s="2"/>
      <c r="C323" s="2"/>
      <c r="D323" s="102" t="s">
        <v>177</v>
      </c>
      <c r="E323" s="103" t="s">
        <v>200</v>
      </c>
      <c r="F323" s="104">
        <f>B4+(309*B6)</f>
        <v>310</v>
      </c>
      <c r="G323" s="2"/>
    </row>
    <row r="324" spans="1:7" x14ac:dyDescent="0.2">
      <c r="A324" s="2"/>
      <c r="B324" s="2"/>
      <c r="C324" s="2"/>
      <c r="D324" s="102" t="s">
        <v>47</v>
      </c>
      <c r="E324" s="103" t="s">
        <v>200</v>
      </c>
      <c r="F324" s="104">
        <f>B4+(310*B6)</f>
        <v>311</v>
      </c>
      <c r="G324" s="2"/>
    </row>
    <row r="325" spans="1:7" x14ac:dyDescent="0.2">
      <c r="A325" s="2"/>
      <c r="B325" s="2"/>
      <c r="C325" s="2"/>
      <c r="D325" s="102" t="s">
        <v>374</v>
      </c>
      <c r="E325" s="103" t="s">
        <v>200</v>
      </c>
      <c r="F325" s="104">
        <f>B4+(311*B6)</f>
        <v>312</v>
      </c>
      <c r="G325" s="2"/>
    </row>
    <row r="326" spans="1:7" x14ac:dyDescent="0.2">
      <c r="A326" s="2"/>
      <c r="B326" s="2"/>
      <c r="C326" s="2"/>
      <c r="D326" s="102" t="s">
        <v>361</v>
      </c>
      <c r="E326" s="103" t="s">
        <v>200</v>
      </c>
      <c r="F326" s="104">
        <f>B4+(312*B6)</f>
        <v>313</v>
      </c>
      <c r="G326" s="2"/>
    </row>
    <row r="327" spans="1:7" x14ac:dyDescent="0.2">
      <c r="A327" s="2"/>
      <c r="B327" s="2"/>
      <c r="C327" s="2"/>
      <c r="D327" s="102" t="s">
        <v>388</v>
      </c>
      <c r="E327" s="103" t="s">
        <v>200</v>
      </c>
      <c r="F327" s="104">
        <f>B4+(313*B6)</f>
        <v>314</v>
      </c>
      <c r="G327" s="2"/>
    </row>
    <row r="328" spans="1:7" x14ac:dyDescent="0.2">
      <c r="A328" s="2"/>
      <c r="B328" s="2"/>
      <c r="C328" s="2"/>
      <c r="D328" s="102" t="s">
        <v>418</v>
      </c>
      <c r="E328" s="103" t="s">
        <v>200</v>
      </c>
      <c r="F328" s="104">
        <f>B4+(314*B6)</f>
        <v>315</v>
      </c>
      <c r="G328" s="2"/>
    </row>
    <row r="329" spans="1:7" x14ac:dyDescent="0.2">
      <c r="A329" s="2"/>
      <c r="B329" s="2"/>
      <c r="C329" s="2"/>
      <c r="D329" s="102" t="s">
        <v>178</v>
      </c>
      <c r="E329" s="103" t="s">
        <v>200</v>
      </c>
      <c r="F329" s="104">
        <f>B4+(315*B6)</f>
        <v>316</v>
      </c>
      <c r="G329" s="2"/>
    </row>
    <row r="330" spans="1:7" x14ac:dyDescent="0.2">
      <c r="A330" s="2"/>
      <c r="B330" s="2"/>
      <c r="C330" s="2"/>
      <c r="D330" s="102" t="s">
        <v>48</v>
      </c>
      <c r="E330" s="103" t="s">
        <v>200</v>
      </c>
      <c r="F330" s="104">
        <f>B4+(316*B6)</f>
        <v>317</v>
      </c>
      <c r="G330" s="2"/>
    </row>
    <row r="331" spans="1:7" x14ac:dyDescent="0.2">
      <c r="A331" s="2"/>
      <c r="B331" s="2"/>
      <c r="C331" s="2"/>
      <c r="D331" s="102" t="s">
        <v>226</v>
      </c>
      <c r="E331" s="103" t="s">
        <v>200</v>
      </c>
      <c r="F331" s="104">
        <f>B4+(317*B6)</f>
        <v>318</v>
      </c>
      <c r="G331" s="2"/>
    </row>
    <row r="332" spans="1:7" x14ac:dyDescent="0.2">
      <c r="A332" s="2"/>
      <c r="B332" s="2"/>
      <c r="C332" s="2"/>
      <c r="D332" s="102" t="s">
        <v>226</v>
      </c>
      <c r="E332" s="103" t="s">
        <v>200</v>
      </c>
      <c r="F332" s="104">
        <f>B4+(318*B6)</f>
        <v>319</v>
      </c>
      <c r="G332" s="2"/>
    </row>
    <row r="333" spans="1:7" x14ac:dyDescent="0.2">
      <c r="A333" s="2"/>
      <c r="B333" s="2"/>
      <c r="C333" s="2"/>
      <c r="D333" s="102" t="s">
        <v>271</v>
      </c>
      <c r="E333" s="103" t="s">
        <v>200</v>
      </c>
      <c r="F333" s="104">
        <f>B4+(319*B6)</f>
        <v>320</v>
      </c>
      <c r="G333" s="2"/>
    </row>
    <row r="334" spans="1:7" x14ac:dyDescent="0.2">
      <c r="A334" s="2"/>
      <c r="B334" s="2"/>
      <c r="C334" s="2"/>
      <c r="D334" s="102" t="s">
        <v>162</v>
      </c>
      <c r="E334" s="103" t="s">
        <v>200</v>
      </c>
      <c r="F334" s="104">
        <f>B4+(320*B6)</f>
        <v>321</v>
      </c>
      <c r="G334" s="2"/>
    </row>
    <row r="335" spans="1:7" x14ac:dyDescent="0.2">
      <c r="A335" s="2"/>
      <c r="B335" s="2"/>
      <c r="C335" s="2"/>
      <c r="D335" s="102" t="s">
        <v>33</v>
      </c>
      <c r="E335" s="103" t="s">
        <v>200</v>
      </c>
      <c r="F335" s="104">
        <f>B4+(321*B6)</f>
        <v>322</v>
      </c>
      <c r="G335" s="2"/>
    </row>
    <row r="336" spans="1:7" x14ac:dyDescent="0.2">
      <c r="A336" s="2"/>
      <c r="B336" s="2"/>
      <c r="C336" s="2"/>
      <c r="D336" s="102" t="s">
        <v>210</v>
      </c>
      <c r="E336" s="103" t="s">
        <v>200</v>
      </c>
      <c r="F336" s="104">
        <f>B4+(322*B6)</f>
        <v>323</v>
      </c>
      <c r="G336" s="2"/>
    </row>
    <row r="337" spans="1:7" x14ac:dyDescent="0.2">
      <c r="A337" s="2"/>
      <c r="B337" s="2"/>
      <c r="C337" s="2"/>
      <c r="D337" s="102" t="s">
        <v>81</v>
      </c>
      <c r="E337" s="103" t="s">
        <v>200</v>
      </c>
      <c r="F337" s="104">
        <f>B4+(323*B6)</f>
        <v>324</v>
      </c>
      <c r="G337" s="2"/>
    </row>
    <row r="338" spans="1:7" x14ac:dyDescent="0.2">
      <c r="A338" s="2"/>
      <c r="B338" s="2"/>
      <c r="C338" s="2"/>
      <c r="D338" s="102" t="s">
        <v>256</v>
      </c>
      <c r="E338" s="103" t="s">
        <v>200</v>
      </c>
      <c r="F338" s="104">
        <f>B4+(324*B6)</f>
        <v>325</v>
      </c>
      <c r="G338" s="2"/>
    </row>
    <row r="339" spans="1:7" x14ac:dyDescent="0.2">
      <c r="A339" s="2"/>
      <c r="B339" s="2"/>
      <c r="C339" s="2"/>
      <c r="D339" s="102" t="s">
        <v>129</v>
      </c>
      <c r="E339" s="103" t="s">
        <v>200</v>
      </c>
      <c r="F339" s="104">
        <f>B4+(325*B6)</f>
        <v>326</v>
      </c>
      <c r="G339" s="2"/>
    </row>
    <row r="340" spans="1:7" x14ac:dyDescent="0.2">
      <c r="A340" s="2"/>
      <c r="B340" s="2"/>
      <c r="C340" s="2"/>
      <c r="D340" s="102" t="s">
        <v>15</v>
      </c>
      <c r="E340" s="103" t="s">
        <v>200</v>
      </c>
      <c r="F340" s="104">
        <f>B4+(326*B6)</f>
        <v>327</v>
      </c>
      <c r="G340" s="2"/>
    </row>
    <row r="341" spans="1:7" x14ac:dyDescent="0.2">
      <c r="A341" s="2"/>
      <c r="B341" s="2"/>
      <c r="C341" s="2"/>
      <c r="D341" s="102" t="s">
        <v>194</v>
      </c>
      <c r="E341" s="103" t="s">
        <v>200</v>
      </c>
      <c r="F341" s="104">
        <f>B4+(327*B6)</f>
        <v>328</v>
      </c>
      <c r="G341" s="2"/>
    </row>
    <row r="342" spans="1:7" x14ac:dyDescent="0.2">
      <c r="A342" s="2"/>
      <c r="B342" s="2"/>
      <c r="C342" s="2"/>
      <c r="D342" s="102" t="s">
        <v>66</v>
      </c>
      <c r="E342" s="103" t="s">
        <v>200</v>
      </c>
      <c r="F342" s="104">
        <f>B4+(328*B6)</f>
        <v>329</v>
      </c>
      <c r="G342" s="2"/>
    </row>
    <row r="343" spans="1:7" x14ac:dyDescent="0.2">
      <c r="A343" s="2"/>
      <c r="B343" s="2"/>
      <c r="C343" s="2"/>
      <c r="D343" s="102" t="s">
        <v>241</v>
      </c>
      <c r="E343" s="103" t="s">
        <v>200</v>
      </c>
      <c r="F343" s="105">
        <f>B4+(329*B6)</f>
        <v>330</v>
      </c>
      <c r="G343" s="2"/>
    </row>
    <row r="344" spans="1:7" x14ac:dyDescent="0.2">
      <c r="A344" s="2"/>
      <c r="B344" s="2"/>
      <c r="C344" s="2"/>
      <c r="D344" s="102" t="s">
        <v>113</v>
      </c>
      <c r="E344" s="103" t="s">
        <v>200</v>
      </c>
      <c r="F344" s="104">
        <f>B4+(330*B6)</f>
        <v>331</v>
      </c>
      <c r="G344" s="2"/>
    </row>
    <row r="345" spans="1:7" x14ac:dyDescent="0.2">
      <c r="A345" s="2"/>
      <c r="B345" s="2"/>
      <c r="C345" s="2"/>
      <c r="D345" s="102" t="s">
        <v>302</v>
      </c>
      <c r="E345" s="103" t="s">
        <v>200</v>
      </c>
      <c r="F345" s="104">
        <f>B4+(331*B6)</f>
        <v>332</v>
      </c>
      <c r="G345" s="2"/>
    </row>
    <row r="346" spans="1:7" x14ac:dyDescent="0.2">
      <c r="A346" s="2"/>
      <c r="B346" s="2"/>
      <c r="C346" s="2"/>
      <c r="D346" s="102" t="s">
        <v>348</v>
      </c>
      <c r="E346" s="103" t="s">
        <v>200</v>
      </c>
      <c r="F346" s="104">
        <f>B4+(332*B6)</f>
        <v>333</v>
      </c>
      <c r="G346" s="2"/>
    </row>
    <row r="347" spans="1:7" x14ac:dyDescent="0.2">
      <c r="A347" s="2"/>
      <c r="B347" s="2"/>
      <c r="C347" s="2"/>
      <c r="D347" s="102" t="s">
        <v>326</v>
      </c>
      <c r="E347" s="103" t="s">
        <v>200</v>
      </c>
      <c r="F347" s="104">
        <f>B4+(333*B6)</f>
        <v>334</v>
      </c>
      <c r="G347" s="2"/>
    </row>
    <row r="348" spans="1:7" x14ac:dyDescent="0.2">
      <c r="A348" s="2"/>
      <c r="B348" s="2"/>
      <c r="C348" s="2"/>
      <c r="D348" s="102" t="s">
        <v>464</v>
      </c>
      <c r="E348" s="103" t="s">
        <v>200</v>
      </c>
      <c r="F348" s="105">
        <f>B4+(334*B6)</f>
        <v>335</v>
      </c>
      <c r="G348" s="2"/>
    </row>
    <row r="349" spans="1:7" x14ac:dyDescent="0.2">
      <c r="A349" s="2"/>
      <c r="B349" s="2"/>
      <c r="C349" s="2"/>
      <c r="D349" s="102" t="s">
        <v>405</v>
      </c>
      <c r="E349" s="103" t="s">
        <v>200</v>
      </c>
      <c r="F349" s="105">
        <f>B4+(335*B6)</f>
        <v>336</v>
      </c>
      <c r="G349" s="2"/>
    </row>
    <row r="350" spans="1:7" x14ac:dyDescent="0.2">
      <c r="A350" s="2"/>
      <c r="B350" s="2"/>
      <c r="C350" s="2"/>
      <c r="D350" s="102" t="s">
        <v>114</v>
      </c>
      <c r="E350" s="103" t="s">
        <v>200</v>
      </c>
      <c r="F350" s="104">
        <f>B4+(336*B6)</f>
        <v>337</v>
      </c>
      <c r="G350" s="2"/>
    </row>
    <row r="351" spans="1:7" x14ac:dyDescent="0.2">
      <c r="A351" s="2"/>
      <c r="B351" s="2"/>
      <c r="C351" s="2"/>
      <c r="D351" s="102" t="s">
        <v>287</v>
      </c>
      <c r="E351" s="103" t="s">
        <v>200</v>
      </c>
      <c r="F351" s="104">
        <f>B4+(337*B6)</f>
        <v>338</v>
      </c>
      <c r="G351" s="2"/>
    </row>
    <row r="352" spans="1:7" x14ac:dyDescent="0.2">
      <c r="A352" s="2"/>
      <c r="B352" s="2"/>
      <c r="C352" s="2"/>
      <c r="D352" s="102" t="s">
        <v>179</v>
      </c>
      <c r="E352" s="103" t="s">
        <v>200</v>
      </c>
      <c r="F352" s="105">
        <f>B4+(338*B6)</f>
        <v>339</v>
      </c>
      <c r="G352" s="2"/>
    </row>
    <row r="353" spans="1:7" x14ac:dyDescent="0.2">
      <c r="A353" s="2"/>
      <c r="B353" s="2"/>
      <c r="C353" s="2"/>
      <c r="D353" s="102" t="s">
        <v>49</v>
      </c>
      <c r="E353" s="103" t="s">
        <v>200</v>
      </c>
      <c r="F353" s="105">
        <f>B4+(339*B6)</f>
        <v>340</v>
      </c>
      <c r="G353" s="2"/>
    </row>
    <row r="354" spans="1:7" x14ac:dyDescent="0.2">
      <c r="A354" s="2"/>
      <c r="B354" s="2"/>
      <c r="C354" s="2"/>
      <c r="D354" s="102" t="s">
        <v>227</v>
      </c>
      <c r="E354" s="103" t="s">
        <v>200</v>
      </c>
      <c r="F354" s="104">
        <f>B4+(340*B6)</f>
        <v>341</v>
      </c>
      <c r="G354" s="2"/>
    </row>
    <row r="355" spans="1:7" x14ac:dyDescent="0.2">
      <c r="A355" s="2"/>
      <c r="B355" s="2"/>
      <c r="C355" s="2"/>
      <c r="D355" s="102" t="s">
        <v>99</v>
      </c>
      <c r="E355" s="103" t="s">
        <v>200</v>
      </c>
      <c r="F355" s="104">
        <f>B4+(341*B6)</f>
        <v>342</v>
      </c>
      <c r="G355" s="2"/>
    </row>
    <row r="356" spans="1:7" x14ac:dyDescent="0.2">
      <c r="A356" s="2"/>
      <c r="B356" s="2"/>
      <c r="C356" s="2"/>
      <c r="D356" s="102" t="s">
        <v>272</v>
      </c>
      <c r="E356" s="103" t="s">
        <v>200</v>
      </c>
      <c r="F356" s="105">
        <f>B4+(342*B6)</f>
        <v>343</v>
      </c>
      <c r="G356" s="2"/>
    </row>
    <row r="357" spans="1:7" x14ac:dyDescent="0.2">
      <c r="A357" s="2"/>
      <c r="B357" s="2"/>
      <c r="C357" s="2"/>
      <c r="D357" s="102" t="s">
        <v>163</v>
      </c>
      <c r="E357" s="103" t="s">
        <v>200</v>
      </c>
      <c r="F357" s="105">
        <f>B4+(343*B6)</f>
        <v>344</v>
      </c>
      <c r="G357" s="2"/>
    </row>
    <row r="358" spans="1:7" x14ac:dyDescent="0.2">
      <c r="A358" s="2"/>
      <c r="B358" s="2"/>
      <c r="C358" s="2"/>
      <c r="D358" s="102" t="s">
        <v>34</v>
      </c>
      <c r="E358" s="103" t="s">
        <v>200</v>
      </c>
      <c r="F358" s="104">
        <f>B4+(344*B6)</f>
        <v>345</v>
      </c>
      <c r="G358" s="2"/>
    </row>
    <row r="359" spans="1:7" x14ac:dyDescent="0.2">
      <c r="A359" s="2"/>
      <c r="B359" s="2"/>
      <c r="C359" s="2"/>
      <c r="D359" s="102" t="s">
        <v>211</v>
      </c>
      <c r="E359" s="103" t="s">
        <v>200</v>
      </c>
      <c r="F359" s="104">
        <f>B4+(345*B6)</f>
        <v>346</v>
      </c>
      <c r="G359" s="2"/>
    </row>
    <row r="360" spans="1:7" x14ac:dyDescent="0.2">
      <c r="A360" s="2"/>
      <c r="B360" s="2"/>
      <c r="C360" s="2"/>
      <c r="D360" s="102" t="s">
        <v>82</v>
      </c>
      <c r="E360" s="103" t="s">
        <v>200</v>
      </c>
      <c r="F360" s="104">
        <f>B4+(346*B6)</f>
        <v>347</v>
      </c>
      <c r="G360" s="2"/>
    </row>
    <row r="361" spans="1:7" x14ac:dyDescent="0.2">
      <c r="A361" s="2"/>
      <c r="B361" s="2"/>
      <c r="C361" s="2"/>
      <c r="D361" s="102" t="s">
        <v>257</v>
      </c>
      <c r="E361" s="103" t="s">
        <v>200</v>
      </c>
      <c r="F361" s="104">
        <f>B4+(347*B6)</f>
        <v>348</v>
      </c>
      <c r="G361" s="2"/>
    </row>
    <row r="362" spans="1:7" x14ac:dyDescent="0.2">
      <c r="A362" s="2"/>
      <c r="B362" s="2"/>
      <c r="C362" s="2"/>
      <c r="D362" s="102" t="s">
        <v>130</v>
      </c>
      <c r="E362" s="103" t="s">
        <v>200</v>
      </c>
      <c r="F362" s="105">
        <f>B4+(348*B6)</f>
        <v>349</v>
      </c>
      <c r="G362" s="2"/>
    </row>
    <row r="363" spans="1:7" x14ac:dyDescent="0.2">
      <c r="A363" s="2"/>
      <c r="B363" s="2"/>
      <c r="C363" s="2"/>
      <c r="D363" s="102" t="s">
        <v>16</v>
      </c>
      <c r="E363" s="103" t="s">
        <v>200</v>
      </c>
      <c r="F363" s="105">
        <f>B4+(349*B6)</f>
        <v>350</v>
      </c>
      <c r="G363" s="2"/>
    </row>
    <row r="364" spans="1:7" x14ac:dyDescent="0.2">
      <c r="A364" s="2"/>
      <c r="B364" s="2"/>
      <c r="C364" s="2"/>
      <c r="D364" s="102" t="s">
        <v>195</v>
      </c>
      <c r="E364" s="103" t="s">
        <v>200</v>
      </c>
      <c r="F364" s="104">
        <f>B4+(350*B6)</f>
        <v>351</v>
      </c>
      <c r="G364" s="2"/>
    </row>
    <row r="365" spans="1:7" x14ac:dyDescent="0.2">
      <c r="A365" s="2"/>
      <c r="B365" s="2"/>
      <c r="C365" s="2"/>
      <c r="D365" s="102" t="s">
        <v>67</v>
      </c>
      <c r="E365" s="103" t="s">
        <v>200</v>
      </c>
      <c r="F365" s="104">
        <f>B4+(351*B6)</f>
        <v>352</v>
      </c>
      <c r="G365" s="2"/>
    </row>
    <row r="366" spans="1:7" x14ac:dyDescent="0.2">
      <c r="A366" s="2"/>
      <c r="B366" s="2"/>
      <c r="C366" s="2"/>
      <c r="D366" s="102" t="s">
        <v>242</v>
      </c>
      <c r="E366" s="103" t="s">
        <v>200</v>
      </c>
      <c r="F366" s="105">
        <f>B4+(352*B6)</f>
        <v>353</v>
      </c>
      <c r="G366" s="2"/>
    </row>
    <row r="367" spans="1:7" x14ac:dyDescent="0.2">
      <c r="A367" s="2"/>
      <c r="B367" s="2"/>
      <c r="C367" s="2"/>
      <c r="D367" s="102" t="s">
        <v>341</v>
      </c>
      <c r="E367" s="103" t="s">
        <v>200</v>
      </c>
      <c r="F367" s="105">
        <f>B4+(353*B6)</f>
        <v>354</v>
      </c>
      <c r="G367" s="2"/>
    </row>
    <row r="368" spans="1:7" x14ac:dyDescent="0.2">
      <c r="A368" s="2"/>
      <c r="B368" s="2"/>
      <c r="C368" s="2"/>
      <c r="D368" s="102" t="s">
        <v>365</v>
      </c>
      <c r="E368" s="103" t="s">
        <v>200</v>
      </c>
      <c r="F368" s="104">
        <f>B4+(354*B6)</f>
        <v>355</v>
      </c>
      <c r="G368" s="2"/>
    </row>
    <row r="369" spans="1:7" x14ac:dyDescent="0.2">
      <c r="A369" s="2"/>
      <c r="B369" s="2"/>
      <c r="C369" s="2"/>
      <c r="D369" s="102" t="s">
        <v>395</v>
      </c>
      <c r="E369" s="103" t="s">
        <v>200</v>
      </c>
      <c r="F369" s="104">
        <f>B4+(355*B6)</f>
        <v>356</v>
      </c>
      <c r="G369" s="2"/>
    </row>
    <row r="370" spans="1:7" x14ac:dyDescent="0.2">
      <c r="A370" s="2"/>
      <c r="B370" s="2"/>
      <c r="C370" s="2"/>
      <c r="D370" s="102" t="s">
        <v>410</v>
      </c>
      <c r="E370" s="103" t="s">
        <v>200</v>
      </c>
      <c r="F370" s="105">
        <f>B4+(356*B6)</f>
        <v>357</v>
      </c>
      <c r="G370" s="2"/>
    </row>
    <row r="371" spans="1:7" x14ac:dyDescent="0.2">
      <c r="A371" s="2"/>
      <c r="B371" s="2"/>
      <c r="C371" s="2"/>
      <c r="D371" s="102" t="s">
        <v>376</v>
      </c>
      <c r="E371" s="103" t="s">
        <v>200</v>
      </c>
      <c r="F371" s="105">
        <f>B4+(357*B6)</f>
        <v>358</v>
      </c>
      <c r="G371" s="2"/>
    </row>
    <row r="372" spans="1:7" x14ac:dyDescent="0.2">
      <c r="A372" s="2"/>
      <c r="B372" s="2"/>
      <c r="C372" s="2"/>
      <c r="D372" s="102" t="s">
        <v>366</v>
      </c>
      <c r="E372" s="103" t="s">
        <v>200</v>
      </c>
      <c r="F372" s="104">
        <f>B4+(358*B6)</f>
        <v>359</v>
      </c>
      <c r="G372" s="2"/>
    </row>
    <row r="373" spans="1:7" x14ac:dyDescent="0.2">
      <c r="A373" s="2"/>
      <c r="B373" s="2"/>
      <c r="C373" s="2"/>
      <c r="D373" s="102" t="s">
        <v>349</v>
      </c>
      <c r="E373" s="103" t="s">
        <v>200</v>
      </c>
      <c r="F373" s="104">
        <f>B4+(359*B6)</f>
        <v>360</v>
      </c>
      <c r="G373" s="2"/>
    </row>
    <row r="374" spans="1:7" x14ac:dyDescent="0.2">
      <c r="A374" s="2"/>
      <c r="B374" s="2"/>
      <c r="C374" s="2"/>
      <c r="D374" s="102" t="s">
        <v>327</v>
      </c>
      <c r="E374" s="103" t="s">
        <v>200</v>
      </c>
      <c r="F374" s="104">
        <f>B4+(360*B6)</f>
        <v>361</v>
      </c>
      <c r="G374" s="2"/>
    </row>
    <row r="375" spans="1:7" x14ac:dyDescent="0.2">
      <c r="A375" s="2"/>
      <c r="B375" s="2"/>
      <c r="C375" s="2"/>
      <c r="D375" s="102" t="s">
        <v>380</v>
      </c>
      <c r="E375" s="103" t="s">
        <v>200</v>
      </c>
      <c r="F375" s="104">
        <f>B4+(361*B6)</f>
        <v>362</v>
      </c>
      <c r="G375" s="2"/>
    </row>
    <row r="376" spans="1:7" x14ac:dyDescent="0.2">
      <c r="A376" s="2"/>
      <c r="B376" s="2"/>
      <c r="C376" s="2"/>
      <c r="D376" s="102" t="s">
        <v>373</v>
      </c>
      <c r="E376" s="103" t="s">
        <v>200</v>
      </c>
      <c r="F376" s="105">
        <f>B4+(362*B6)</f>
        <v>363</v>
      </c>
      <c r="G376" s="2"/>
    </row>
    <row r="377" spans="1:7" x14ac:dyDescent="0.2">
      <c r="A377" s="2"/>
      <c r="B377" s="2"/>
      <c r="C377" s="2"/>
      <c r="D377" s="102" t="s">
        <v>357</v>
      </c>
      <c r="E377" s="103" t="s">
        <v>200</v>
      </c>
      <c r="F377" s="105">
        <f>B4+(363*B6)</f>
        <v>364</v>
      </c>
      <c r="G377" s="2"/>
    </row>
    <row r="378" spans="1:7" x14ac:dyDescent="0.2">
      <c r="A378" s="2"/>
      <c r="B378" s="2"/>
      <c r="C378" s="2"/>
      <c r="D378" s="102" t="s">
        <v>332</v>
      </c>
      <c r="E378" s="103" t="s">
        <v>200</v>
      </c>
      <c r="F378" s="104">
        <f>B4+(364*B6)</f>
        <v>365</v>
      </c>
      <c r="G378" s="2"/>
    </row>
    <row r="379" spans="1:7" x14ac:dyDescent="0.2">
      <c r="A379" s="2"/>
      <c r="B379" s="2"/>
      <c r="C379" s="2"/>
      <c r="D379" s="102" t="s">
        <v>305</v>
      </c>
      <c r="E379" s="103" t="s">
        <v>200</v>
      </c>
      <c r="F379" s="104">
        <f>B4+(365*B6)</f>
        <v>366</v>
      </c>
      <c r="G379" s="2"/>
    </row>
    <row r="380" spans="1:7" x14ac:dyDescent="0.2">
      <c r="A380" s="2"/>
      <c r="B380" s="2"/>
      <c r="C380" s="2"/>
      <c r="D380" s="102" t="s">
        <v>370</v>
      </c>
      <c r="E380" s="103" t="s">
        <v>200</v>
      </c>
      <c r="F380" s="105">
        <f>B4+(366*B6)</f>
        <v>367</v>
      </c>
      <c r="G380" s="2"/>
    </row>
    <row r="381" spans="1:7" x14ac:dyDescent="0.2">
      <c r="A381" s="2"/>
      <c r="B381" s="2"/>
      <c r="C381" s="2"/>
      <c r="D381" s="102" t="s">
        <v>351</v>
      </c>
      <c r="E381" s="103" t="s">
        <v>200</v>
      </c>
      <c r="F381" s="105">
        <f>B4+(367*B6)</f>
        <v>368</v>
      </c>
      <c r="G381" s="2"/>
    </row>
    <row r="382" spans="1:7" x14ac:dyDescent="0.2">
      <c r="A382" s="2"/>
      <c r="B382" s="2"/>
      <c r="C382" s="2"/>
      <c r="D382" s="102" t="s">
        <v>322</v>
      </c>
      <c r="E382" s="103" t="s">
        <v>200</v>
      </c>
      <c r="F382" s="104">
        <f>B4+(368*B6)</f>
        <v>369</v>
      </c>
      <c r="G382" s="2"/>
    </row>
    <row r="383" spans="1:7" x14ac:dyDescent="0.2">
      <c r="A383" s="2"/>
      <c r="B383" s="2"/>
      <c r="C383" s="2"/>
      <c r="D383" s="102" t="s">
        <v>339</v>
      </c>
      <c r="E383" s="103" t="s">
        <v>200</v>
      </c>
      <c r="F383" s="104">
        <f>B4+(369*B6)</f>
        <v>370</v>
      </c>
      <c r="G383" s="2"/>
    </row>
    <row r="384" spans="1:7" x14ac:dyDescent="0.2">
      <c r="A384" s="2"/>
      <c r="B384" s="2"/>
      <c r="C384" s="2"/>
      <c r="D384" s="102" t="s">
        <v>311</v>
      </c>
      <c r="E384" s="103" t="s">
        <v>200</v>
      </c>
      <c r="F384" s="105">
        <f>B4+(370*B6)</f>
        <v>371</v>
      </c>
      <c r="G384" s="2"/>
    </row>
    <row r="385" spans="1:7" x14ac:dyDescent="0.2">
      <c r="A385" s="2"/>
      <c r="B385" s="2"/>
      <c r="C385" s="2"/>
      <c r="D385" s="102" t="s">
        <v>345</v>
      </c>
      <c r="E385" s="103" t="s">
        <v>200</v>
      </c>
      <c r="F385" s="105">
        <f>B4+(371*B6)</f>
        <v>372</v>
      </c>
      <c r="G385" s="2"/>
    </row>
    <row r="386" spans="1:7" x14ac:dyDescent="0.2">
      <c r="A386" s="2"/>
      <c r="B386" s="2"/>
      <c r="C386" s="2"/>
      <c r="D386" s="102" t="s">
        <v>316</v>
      </c>
      <c r="E386" s="103" t="s">
        <v>200</v>
      </c>
      <c r="F386" s="104">
        <f>B4+(372*B6)</f>
        <v>373</v>
      </c>
      <c r="G386" s="2"/>
    </row>
    <row r="387" spans="1:7" x14ac:dyDescent="0.2">
      <c r="A387" s="2"/>
      <c r="B387" s="2"/>
      <c r="C387" s="2"/>
      <c r="D387" s="102" t="s">
        <v>353</v>
      </c>
      <c r="E387" s="103" t="s">
        <v>200</v>
      </c>
      <c r="F387" s="104">
        <f>B4+(373*B6)</f>
        <v>374</v>
      </c>
      <c r="G387" s="2"/>
    </row>
    <row r="388" spans="1:7" x14ac:dyDescent="0.2">
      <c r="A388" s="2"/>
      <c r="B388" s="2"/>
      <c r="C388" s="2"/>
      <c r="D388" s="102" t="s">
        <v>334</v>
      </c>
      <c r="E388" s="103" t="s">
        <v>200</v>
      </c>
      <c r="F388" s="104">
        <f>B4+(374*B6)</f>
        <v>375</v>
      </c>
      <c r="G388" s="2"/>
    </row>
    <row r="389" spans="1:7" x14ac:dyDescent="0.2">
      <c r="A389" s="2"/>
      <c r="B389" s="2"/>
      <c r="C389" s="2"/>
      <c r="D389" s="102" t="s">
        <v>342</v>
      </c>
      <c r="E389" s="103" t="s">
        <v>200</v>
      </c>
      <c r="F389" s="104">
        <f>B4+(375*B6)</f>
        <v>376</v>
      </c>
      <c r="G389" s="2"/>
    </row>
    <row r="390" spans="1:7" x14ac:dyDescent="0.2">
      <c r="A390" s="2"/>
      <c r="B390" s="2"/>
      <c r="C390" s="2"/>
      <c r="D390" s="102" t="s">
        <v>424</v>
      </c>
      <c r="E390" s="103" t="s">
        <v>200</v>
      </c>
      <c r="F390" s="105">
        <f>B4+(376*B6)</f>
        <v>377</v>
      </c>
      <c r="G390" s="2"/>
    </row>
    <row r="391" spans="1:7" x14ac:dyDescent="0.2">
      <c r="A391" s="2"/>
      <c r="B391" s="2"/>
      <c r="C391" s="2"/>
      <c r="D391" s="102" t="s">
        <v>399</v>
      </c>
      <c r="E391" s="103" t="s">
        <v>200</v>
      </c>
      <c r="F391" s="105">
        <f>B4+(377*B6)</f>
        <v>378</v>
      </c>
      <c r="G391" s="2"/>
    </row>
    <row r="392" spans="1:7" x14ac:dyDescent="0.2">
      <c r="A392" s="2"/>
      <c r="B392" s="2"/>
      <c r="C392" s="2"/>
      <c r="D392" s="102" t="s">
        <v>335</v>
      </c>
      <c r="E392" s="103" t="s">
        <v>200</v>
      </c>
      <c r="F392" s="104">
        <f>B4+(378*B6)</f>
        <v>379</v>
      </c>
      <c r="G392" s="2"/>
    </row>
    <row r="393" spans="1:7" x14ac:dyDescent="0.2">
      <c r="A393" s="2"/>
      <c r="B393" s="2"/>
      <c r="C393" s="2"/>
      <c r="D393" s="102" t="s">
        <v>381</v>
      </c>
      <c r="E393" s="103" t="s">
        <v>200</v>
      </c>
      <c r="F393" s="104">
        <f>B4+(379*B6)</f>
        <v>380</v>
      </c>
      <c r="G393" s="2"/>
    </row>
    <row r="394" spans="1:7" x14ac:dyDescent="0.2">
      <c r="A394" s="2"/>
      <c r="B394" s="2"/>
      <c r="C394" s="2"/>
      <c r="D394" s="102" t="s">
        <v>375</v>
      </c>
      <c r="E394" s="103" t="s">
        <v>200</v>
      </c>
      <c r="F394" s="105">
        <f>B4+(380*B6)</f>
        <v>381</v>
      </c>
      <c r="G394" s="2"/>
    </row>
    <row r="395" spans="1:7" x14ac:dyDescent="0.2">
      <c r="A395" s="2"/>
      <c r="B395" s="2"/>
      <c r="C395" s="2"/>
      <c r="D395" s="102" t="s">
        <v>362</v>
      </c>
      <c r="E395" s="103" t="s">
        <v>200</v>
      </c>
      <c r="F395" s="105">
        <f>B4+(381*B6)</f>
        <v>382</v>
      </c>
      <c r="G395" s="2"/>
    </row>
    <row r="396" spans="1:7" x14ac:dyDescent="0.2">
      <c r="A396" s="2"/>
      <c r="B396" s="2"/>
      <c r="C396" s="2"/>
      <c r="D396" s="102" t="s">
        <v>337</v>
      </c>
      <c r="E396" s="103" t="s">
        <v>200</v>
      </c>
      <c r="F396" s="104">
        <f>B4+(382*B6)</f>
        <v>383</v>
      </c>
      <c r="G396" s="2"/>
    </row>
    <row r="397" spans="1:7" x14ac:dyDescent="0.2">
      <c r="A397" s="2"/>
      <c r="B397" s="2"/>
      <c r="C397" s="2"/>
      <c r="D397" s="102" t="s">
        <v>328</v>
      </c>
      <c r="E397" s="103" t="s">
        <v>200</v>
      </c>
      <c r="F397" s="104">
        <f>B4+(383*B6)</f>
        <v>384</v>
      </c>
      <c r="G397" s="2"/>
    </row>
    <row r="398" spans="1:7" x14ac:dyDescent="0.2">
      <c r="A398" s="2"/>
      <c r="B398" s="2"/>
      <c r="C398" s="2"/>
      <c r="D398" s="102" t="s">
        <v>372</v>
      </c>
      <c r="E398" s="103" t="s">
        <v>200</v>
      </c>
      <c r="F398" s="105">
        <f>B4+(384*B6)</f>
        <v>385</v>
      </c>
      <c r="G398" s="2"/>
    </row>
    <row r="399" spans="1:7" x14ac:dyDescent="0.2">
      <c r="A399" s="2"/>
      <c r="B399" s="2"/>
      <c r="C399" s="2"/>
      <c r="D399" s="102" t="s">
        <v>355</v>
      </c>
      <c r="E399" s="103" t="s">
        <v>200</v>
      </c>
      <c r="F399" s="105">
        <f>B4+(385*B6)</f>
        <v>386</v>
      </c>
      <c r="G399" s="2"/>
    </row>
    <row r="400" spans="1:7" x14ac:dyDescent="0.2">
      <c r="A400" s="2"/>
      <c r="B400" s="2"/>
      <c r="C400" s="2"/>
      <c r="D400" s="102" t="s">
        <v>330</v>
      </c>
      <c r="E400" s="103" t="s">
        <v>200</v>
      </c>
      <c r="F400" s="104">
        <f>B4+(386*B6)</f>
        <v>387</v>
      </c>
      <c r="G400" s="2"/>
    </row>
    <row r="401" spans="1:7" x14ac:dyDescent="0.2">
      <c r="A401" s="2"/>
      <c r="B401" s="2"/>
      <c r="C401" s="2"/>
      <c r="D401" s="102" t="s">
        <v>343</v>
      </c>
      <c r="E401" s="103" t="s">
        <v>200</v>
      </c>
      <c r="F401" s="104">
        <f>B4+(387*B6)</f>
        <v>388</v>
      </c>
      <c r="G401" s="2"/>
    </row>
    <row r="402" spans="1:7" x14ac:dyDescent="0.2">
      <c r="A402" s="2"/>
      <c r="B402" s="2"/>
      <c r="C402" s="2"/>
      <c r="D402" s="102" t="s">
        <v>320</v>
      </c>
      <c r="E402" s="103" t="s">
        <v>200</v>
      </c>
      <c r="F402" s="104">
        <f>B4+(388*B6)</f>
        <v>389</v>
      </c>
      <c r="G402" s="2"/>
    </row>
    <row r="403" spans="1:7" x14ac:dyDescent="0.2">
      <c r="A403" s="2"/>
      <c r="B403" s="2"/>
      <c r="C403" s="2"/>
      <c r="D403" s="102" t="s">
        <v>352</v>
      </c>
      <c r="E403" s="103" t="s">
        <v>200</v>
      </c>
      <c r="F403" s="104">
        <f>B4+(389*B6)</f>
        <v>390</v>
      </c>
      <c r="G403" s="2"/>
    </row>
    <row r="404" spans="1:7" x14ac:dyDescent="0.2">
      <c r="A404" s="2"/>
      <c r="B404" s="2"/>
      <c r="C404" s="2"/>
      <c r="D404" s="102" t="s">
        <v>324</v>
      </c>
      <c r="E404" s="103" t="s">
        <v>200</v>
      </c>
      <c r="F404" s="105">
        <f>B4+(390*B6)</f>
        <v>391</v>
      </c>
      <c r="G404" s="2"/>
    </row>
    <row r="405" spans="1:7" x14ac:dyDescent="0.2">
      <c r="A405" s="2"/>
      <c r="B405" s="2"/>
      <c r="C405" s="2"/>
      <c r="D405" s="102" t="s">
        <v>358</v>
      </c>
      <c r="E405" s="103" t="s">
        <v>200</v>
      </c>
      <c r="F405" s="105">
        <f>B4+(391*B6)</f>
        <v>392</v>
      </c>
      <c r="G405" s="2"/>
    </row>
    <row r="406" spans="1:7" x14ac:dyDescent="0.2">
      <c r="A406" s="2"/>
      <c r="B406" s="2"/>
      <c r="C406" s="2"/>
      <c r="D406" s="102" t="s">
        <v>340</v>
      </c>
      <c r="E406" s="103" t="s">
        <v>200</v>
      </c>
      <c r="F406" s="104">
        <f>B4+(392*B6)</f>
        <v>393</v>
      </c>
      <c r="G406" s="2"/>
    </row>
    <row r="407" spans="1:7" x14ac:dyDescent="0.2">
      <c r="A407" s="2"/>
      <c r="B407" s="2"/>
      <c r="C407" s="2"/>
      <c r="D407" s="102" t="s">
        <v>312</v>
      </c>
      <c r="E407" s="103" t="s">
        <v>200</v>
      </c>
      <c r="F407" s="104">
        <f>B4+(393*B6)</f>
        <v>394</v>
      </c>
      <c r="G407" s="2"/>
    </row>
    <row r="408" spans="1:7" x14ac:dyDescent="0.2">
      <c r="A408" s="2"/>
      <c r="B408" s="2"/>
      <c r="C408" s="2"/>
      <c r="D408" s="102" t="s">
        <v>314</v>
      </c>
      <c r="E408" s="103" t="s">
        <v>200</v>
      </c>
      <c r="F408" s="105">
        <f>B4+(394*B6)</f>
        <v>395</v>
      </c>
      <c r="G408" s="2"/>
    </row>
    <row r="409" spans="1:7" x14ac:dyDescent="0.2">
      <c r="A409" s="2"/>
      <c r="B409" s="2"/>
      <c r="C409" s="2"/>
      <c r="D409" s="102" t="s">
        <v>368</v>
      </c>
      <c r="E409" s="103" t="s">
        <v>200</v>
      </c>
      <c r="F409" s="105">
        <f>B4+(395*B6)</f>
        <v>396</v>
      </c>
      <c r="G409" s="2"/>
    </row>
    <row r="410" spans="1:7" x14ac:dyDescent="0.2">
      <c r="A410" s="2"/>
      <c r="B410" s="2"/>
      <c r="C410" s="2"/>
      <c r="D410" s="102" t="s">
        <v>354</v>
      </c>
      <c r="E410" s="103" t="s">
        <v>200</v>
      </c>
      <c r="F410" s="104">
        <f>B4+(396*B6)</f>
        <v>397</v>
      </c>
      <c r="G410" s="2"/>
    </row>
    <row r="411" spans="1:7" x14ac:dyDescent="0.2">
      <c r="A411" s="2"/>
      <c r="B411" s="2"/>
      <c r="C411" s="2"/>
      <c r="D411" s="102" t="s">
        <v>459</v>
      </c>
      <c r="E411" s="103" t="s">
        <v>200</v>
      </c>
      <c r="F411" s="104">
        <f>B4+(397*B6)</f>
        <v>398</v>
      </c>
      <c r="G411" s="2"/>
    </row>
    <row r="412" spans="1:7" x14ac:dyDescent="0.2">
      <c r="A412" s="2"/>
      <c r="B412" s="2"/>
      <c r="C412" s="2"/>
      <c r="D412" s="102" t="s">
        <v>402</v>
      </c>
      <c r="E412" s="103" t="s">
        <v>200</v>
      </c>
      <c r="F412" s="105">
        <f>B4+(398*B6)</f>
        <v>399</v>
      </c>
      <c r="G412" s="2"/>
    </row>
    <row r="413" spans="1:7" x14ac:dyDescent="0.2">
      <c r="A413" s="2"/>
      <c r="B413" s="2"/>
      <c r="C413" s="2"/>
      <c r="D413" s="102" t="s">
        <v>460</v>
      </c>
      <c r="E413" s="103" t="s">
        <v>200</v>
      </c>
      <c r="F413" s="105">
        <f>B4+(399*B6)</f>
        <v>400</v>
      </c>
      <c r="G413" s="2"/>
    </row>
    <row r="414" spans="1:7" x14ac:dyDescent="0.2">
      <c r="A414" s="2"/>
      <c r="B414" s="2"/>
      <c r="C414" s="2"/>
      <c r="D414" s="102" t="s">
        <v>455</v>
      </c>
      <c r="E414" s="103" t="s">
        <v>200</v>
      </c>
      <c r="F414" s="104">
        <f>B4+(400*B6)</f>
        <v>401</v>
      </c>
      <c r="G414" s="2"/>
    </row>
    <row r="415" spans="1:7" x14ac:dyDescent="0.2">
      <c r="A415" s="2"/>
      <c r="B415" s="2"/>
      <c r="C415" s="2"/>
      <c r="D415" s="102" t="s">
        <v>389</v>
      </c>
      <c r="E415" s="103" t="s">
        <v>200</v>
      </c>
      <c r="F415" s="104">
        <f>B4+(401*B6)</f>
        <v>402</v>
      </c>
      <c r="G415" s="2"/>
    </row>
    <row r="416" spans="1:7" x14ac:dyDescent="0.2">
      <c r="A416" s="2"/>
      <c r="B416" s="2"/>
      <c r="C416" s="2"/>
      <c r="D416" s="102" t="s">
        <v>421</v>
      </c>
      <c r="E416" s="103" t="s">
        <v>200</v>
      </c>
      <c r="F416" s="104">
        <f>B4+(402*B6)</f>
        <v>403</v>
      </c>
      <c r="G416" s="2"/>
    </row>
    <row r="417" spans="1:7" x14ac:dyDescent="0.2">
      <c r="A417" s="2"/>
      <c r="B417" s="2"/>
      <c r="C417" s="2"/>
      <c r="D417" s="102" t="s">
        <v>390</v>
      </c>
      <c r="E417" s="103" t="s">
        <v>200</v>
      </c>
      <c r="F417" s="104">
        <f>B4+(403*B6)</f>
        <v>404</v>
      </c>
      <c r="G417" s="2"/>
    </row>
    <row r="418" spans="1:7" x14ac:dyDescent="0.2">
      <c r="A418" s="2"/>
      <c r="B418" s="2"/>
      <c r="C418" s="2"/>
      <c r="D418" s="102" t="s">
        <v>451</v>
      </c>
      <c r="E418" s="103" t="s">
        <v>200</v>
      </c>
      <c r="F418" s="105">
        <f>B4+(404*B6)</f>
        <v>405</v>
      </c>
      <c r="G418" s="2"/>
    </row>
    <row r="419" spans="1:7" x14ac:dyDescent="0.2">
      <c r="A419" s="2"/>
      <c r="B419" s="2"/>
      <c r="C419" s="2"/>
      <c r="D419" s="102" t="s">
        <v>391</v>
      </c>
      <c r="E419" s="103" t="s">
        <v>200</v>
      </c>
      <c r="F419" s="105">
        <f>B4+(405*B6)</f>
        <v>406</v>
      </c>
      <c r="G419" s="2"/>
    </row>
    <row r="420" spans="1:7" x14ac:dyDescent="0.2">
      <c r="A420" s="2"/>
      <c r="B420" s="2"/>
      <c r="C420" s="2"/>
      <c r="D420" s="102" t="s">
        <v>428</v>
      </c>
      <c r="E420" s="103" t="s">
        <v>200</v>
      </c>
      <c r="F420" s="104">
        <f>B4+(406*B6)</f>
        <v>407</v>
      </c>
      <c r="G420" s="2"/>
    </row>
    <row r="421" spans="1:7" x14ac:dyDescent="0.2">
      <c r="A421" s="2"/>
      <c r="B421" s="2"/>
      <c r="C421" s="2"/>
      <c r="D421" s="102" t="s">
        <v>392</v>
      </c>
      <c r="E421" s="103" t="s">
        <v>200</v>
      </c>
      <c r="F421" s="104">
        <f>B4+(407*B6)</f>
        <v>408</v>
      </c>
      <c r="G421" s="2"/>
    </row>
    <row r="422" spans="1:7" x14ac:dyDescent="0.2">
      <c r="A422" s="2"/>
      <c r="B422" s="2"/>
      <c r="C422" s="2"/>
      <c r="D422" s="102" t="s">
        <v>437</v>
      </c>
      <c r="E422" s="103" t="s">
        <v>200</v>
      </c>
      <c r="F422" s="105">
        <f>B4+(408*B6)</f>
        <v>409</v>
      </c>
      <c r="G422" s="2"/>
    </row>
    <row r="423" spans="1:7" x14ac:dyDescent="0.2">
      <c r="A423" s="2"/>
      <c r="B423" s="2"/>
      <c r="C423" s="2"/>
      <c r="D423" s="102" t="s">
        <v>422</v>
      </c>
      <c r="E423" s="103" t="s">
        <v>200</v>
      </c>
      <c r="F423" s="105">
        <f>B4+(409*B6)</f>
        <v>410</v>
      </c>
      <c r="G423" s="2"/>
    </row>
    <row r="424" spans="1:7" x14ac:dyDescent="0.2">
      <c r="A424" s="2"/>
      <c r="B424" s="2"/>
      <c r="C424" s="2"/>
      <c r="D424" s="102" t="s">
        <v>446</v>
      </c>
      <c r="E424" s="103" t="s">
        <v>200</v>
      </c>
      <c r="F424" s="104">
        <f>B4+(410*B6)</f>
        <v>411</v>
      </c>
      <c r="G424" s="2"/>
    </row>
    <row r="425" spans="1:7" x14ac:dyDescent="0.2">
      <c r="A425" s="2"/>
      <c r="B425" s="2"/>
      <c r="C425" s="2"/>
      <c r="D425" s="102" t="s">
        <v>444</v>
      </c>
      <c r="E425" s="103" t="s">
        <v>200</v>
      </c>
      <c r="F425" s="104">
        <f>B4+(411*B6)</f>
        <v>412</v>
      </c>
      <c r="G425" s="2"/>
    </row>
    <row r="426" spans="1:7" x14ac:dyDescent="0.2">
      <c r="A426" s="2"/>
      <c r="B426" s="2"/>
      <c r="C426" s="2"/>
      <c r="D426" s="102" t="s">
        <v>412</v>
      </c>
      <c r="E426" s="103" t="s">
        <v>200</v>
      </c>
      <c r="F426" s="105">
        <f>B4+(412*B6)</f>
        <v>413</v>
      </c>
      <c r="G426" s="2"/>
    </row>
    <row r="427" spans="1:7" x14ac:dyDescent="0.2">
      <c r="A427" s="2"/>
      <c r="B427" s="2"/>
      <c r="C427" s="2"/>
      <c r="D427" s="102" t="s">
        <v>433</v>
      </c>
      <c r="E427" s="103" t="s">
        <v>200</v>
      </c>
      <c r="F427" s="105">
        <f>B4+(413*B6)</f>
        <v>414</v>
      </c>
      <c r="G427" s="2"/>
    </row>
    <row r="428" spans="1:7" x14ac:dyDescent="0.2">
      <c r="A428" s="2"/>
      <c r="B428" s="2"/>
      <c r="C428" s="2"/>
      <c r="D428" s="102" t="s">
        <v>400</v>
      </c>
      <c r="E428" s="103" t="s">
        <v>200</v>
      </c>
      <c r="F428" s="104">
        <f>B4+(414*B6)</f>
        <v>415</v>
      </c>
      <c r="G428" s="2"/>
    </row>
    <row r="429" spans="1:7" x14ac:dyDescent="0.2">
      <c r="A429" s="2"/>
      <c r="B429" s="2"/>
      <c r="C429" s="2"/>
      <c r="D429" s="102" t="s">
        <v>430</v>
      </c>
      <c r="E429" s="103" t="s">
        <v>200</v>
      </c>
      <c r="F429" s="104">
        <f>B4+(415*B6)</f>
        <v>416</v>
      </c>
      <c r="G429" s="2"/>
    </row>
    <row r="430" spans="1:7" x14ac:dyDescent="0.2">
      <c r="A430" s="2"/>
      <c r="B430" s="2"/>
      <c r="C430" s="2"/>
      <c r="D430" s="102" t="s">
        <v>415</v>
      </c>
      <c r="E430" s="103" t="s">
        <v>200</v>
      </c>
      <c r="F430" s="104">
        <f>B4+(416*B6)</f>
        <v>417</v>
      </c>
      <c r="G430" s="2"/>
    </row>
    <row r="431" spans="1:7" x14ac:dyDescent="0.2">
      <c r="A431" s="2"/>
      <c r="B431" s="2"/>
      <c r="C431" s="2"/>
      <c r="D431" s="102" t="s">
        <v>407</v>
      </c>
      <c r="E431" s="103" t="s">
        <v>200</v>
      </c>
      <c r="F431" s="104">
        <f>B4+(417*B6)</f>
        <v>418</v>
      </c>
      <c r="G431" s="2"/>
    </row>
    <row r="432" spans="1:7" x14ac:dyDescent="0.2">
      <c r="A432" s="2"/>
      <c r="B432" s="2"/>
      <c r="C432" s="2"/>
      <c r="D432" s="102" t="s">
        <v>425</v>
      </c>
      <c r="E432" s="103" t="s">
        <v>200</v>
      </c>
      <c r="F432" s="105">
        <f>B4+(418*B6)</f>
        <v>419</v>
      </c>
      <c r="G432" s="2"/>
    </row>
    <row r="433" spans="1:7" x14ac:dyDescent="0.2">
      <c r="A433" s="2"/>
      <c r="B433" s="2"/>
      <c r="C433" s="2"/>
      <c r="D433" s="102" t="s">
        <v>447</v>
      </c>
      <c r="E433" s="103" t="s">
        <v>200</v>
      </c>
      <c r="F433" s="105">
        <f>B4+(419*B6)</f>
        <v>420</v>
      </c>
      <c r="G433" s="2"/>
    </row>
    <row r="434" spans="1:7" x14ac:dyDescent="0.2">
      <c r="A434" s="2"/>
      <c r="B434" s="2"/>
      <c r="C434" s="2"/>
      <c r="D434" s="102" t="s">
        <v>426</v>
      </c>
      <c r="E434" s="103" t="s">
        <v>200</v>
      </c>
      <c r="F434" s="104">
        <f>B4+(420*B6)</f>
        <v>421</v>
      </c>
      <c r="G434" s="2"/>
    </row>
    <row r="435" spans="1:7" x14ac:dyDescent="0.2">
      <c r="A435" s="2"/>
      <c r="B435" s="2"/>
      <c r="C435" s="2"/>
      <c r="D435" s="102" t="s">
        <v>420</v>
      </c>
      <c r="E435" s="103" t="s">
        <v>200</v>
      </c>
      <c r="F435" s="104">
        <f>B4+(421*B6)</f>
        <v>422</v>
      </c>
      <c r="G435" s="2"/>
    </row>
    <row r="436" spans="1:7" x14ac:dyDescent="0.2">
      <c r="A436" s="2"/>
      <c r="B436" s="2"/>
      <c r="C436" s="2"/>
      <c r="D436" s="102" t="s">
        <v>441</v>
      </c>
      <c r="E436" s="103" t="s">
        <v>200</v>
      </c>
      <c r="F436" s="105">
        <f>B4+(422*B6)</f>
        <v>423</v>
      </c>
      <c r="G436" s="2"/>
    </row>
    <row r="437" spans="1:7" x14ac:dyDescent="0.2">
      <c r="A437" s="2"/>
      <c r="B437" s="2"/>
      <c r="C437" s="2"/>
      <c r="D437" s="102" t="s">
        <v>458</v>
      </c>
      <c r="E437" s="103" t="s">
        <v>200</v>
      </c>
      <c r="F437" s="105">
        <f>B4+(423*B6)</f>
        <v>424</v>
      </c>
      <c r="G437" s="2"/>
    </row>
    <row r="438" spans="1:7" x14ac:dyDescent="0.2">
      <c r="A438" s="2"/>
      <c r="B438" s="2"/>
      <c r="C438" s="2"/>
      <c r="D438" s="102" t="s">
        <v>453</v>
      </c>
      <c r="E438" s="103" t="s">
        <v>200</v>
      </c>
      <c r="F438" s="104">
        <f>B4+(424*B6)</f>
        <v>425</v>
      </c>
      <c r="G438" s="2"/>
    </row>
    <row r="439" spans="1:7" x14ac:dyDescent="0.2">
      <c r="A439" s="2"/>
      <c r="B439" s="2"/>
      <c r="C439" s="2"/>
      <c r="D439" s="102" t="s">
        <v>303</v>
      </c>
      <c r="E439" s="103" t="s">
        <v>200</v>
      </c>
      <c r="F439" s="104">
        <f>B4+(425*B6)</f>
        <v>426</v>
      </c>
      <c r="G439" s="2"/>
    </row>
    <row r="440" spans="1:7" x14ac:dyDescent="0.2">
      <c r="A440" s="2"/>
      <c r="B440" s="2"/>
      <c r="C440" s="2"/>
      <c r="D440" s="102" t="s">
        <v>443</v>
      </c>
      <c r="E440" s="103" t="s">
        <v>200</v>
      </c>
      <c r="F440" s="105">
        <f>B4+(426*B6)</f>
        <v>427</v>
      </c>
      <c r="G440" s="2"/>
    </row>
    <row r="441" spans="1:7" x14ac:dyDescent="0.2">
      <c r="A441" s="2"/>
      <c r="B441" s="2"/>
      <c r="C441" s="2"/>
      <c r="D441" s="102" t="s">
        <v>445</v>
      </c>
      <c r="E441" s="103" t="s">
        <v>200</v>
      </c>
      <c r="F441" s="105">
        <f>B4+(427*B6)</f>
        <v>428</v>
      </c>
      <c r="G441" s="2"/>
    </row>
    <row r="442" spans="1:7" x14ac:dyDescent="0.2">
      <c r="A442" s="2"/>
      <c r="B442" s="2"/>
      <c r="C442" s="2"/>
      <c r="D442" s="102" t="s">
        <v>456</v>
      </c>
      <c r="E442" s="103" t="s">
        <v>200</v>
      </c>
      <c r="F442" s="104">
        <f>B4+(428*B6)</f>
        <v>429</v>
      </c>
      <c r="G442" s="2"/>
    </row>
    <row r="443" spans="1:7" x14ac:dyDescent="0.2">
      <c r="A443" s="2"/>
      <c r="B443" s="2"/>
      <c r="C443" s="2"/>
      <c r="D443" s="102" t="s">
        <v>419</v>
      </c>
      <c r="E443" s="103" t="s">
        <v>200</v>
      </c>
      <c r="F443" s="104">
        <f>B4+(429*B6)</f>
        <v>430</v>
      </c>
      <c r="G443" s="2"/>
    </row>
    <row r="444" spans="1:7" x14ac:dyDescent="0.2">
      <c r="A444" s="2"/>
      <c r="B444" s="2"/>
      <c r="C444" s="2"/>
      <c r="D444" s="102" t="s">
        <v>416</v>
      </c>
      <c r="E444" s="103" t="s">
        <v>200</v>
      </c>
      <c r="F444" s="104">
        <f>B4+(430*B6)</f>
        <v>431</v>
      </c>
      <c r="G444" s="2"/>
    </row>
    <row r="445" spans="1:7" x14ac:dyDescent="0.2">
      <c r="A445" s="2"/>
      <c r="B445" s="2"/>
      <c r="C445" s="2"/>
      <c r="D445" s="102" t="s">
        <v>404</v>
      </c>
      <c r="E445" s="103" t="s">
        <v>200</v>
      </c>
      <c r="F445" s="104">
        <f>B4+(431*B6)</f>
        <v>432</v>
      </c>
      <c r="G445" s="2"/>
    </row>
    <row r="446" spans="1:7" x14ac:dyDescent="0.2">
      <c r="A446" s="2"/>
      <c r="B446" s="2"/>
      <c r="C446" s="2"/>
      <c r="D446" s="102" t="s">
        <v>452</v>
      </c>
      <c r="E446" s="103" t="s">
        <v>200</v>
      </c>
      <c r="F446" s="105">
        <f>B4+(432*B6)</f>
        <v>433</v>
      </c>
      <c r="G446" s="2"/>
    </row>
    <row r="447" spans="1:7" x14ac:dyDescent="0.2">
      <c r="A447" s="2"/>
      <c r="B447" s="2"/>
      <c r="C447" s="2"/>
      <c r="D447" s="102" t="s">
        <v>397</v>
      </c>
      <c r="E447" s="103" t="s">
        <v>200</v>
      </c>
      <c r="F447" s="105">
        <f>B4+(433*B6)</f>
        <v>434</v>
      </c>
      <c r="G447" s="2"/>
    </row>
    <row r="448" spans="1:7" x14ac:dyDescent="0.2">
      <c r="A448" s="2"/>
      <c r="B448" s="2"/>
      <c r="C448" s="2"/>
      <c r="D448" s="102" t="s">
        <v>429</v>
      </c>
      <c r="E448" s="103" t="s">
        <v>200</v>
      </c>
      <c r="F448" s="104">
        <f>B4+(434*B6)</f>
        <v>435</v>
      </c>
      <c r="G448" s="2"/>
    </row>
    <row r="449" spans="1:7" x14ac:dyDescent="0.2">
      <c r="A449" s="2"/>
      <c r="B449" s="2"/>
      <c r="C449" s="2"/>
      <c r="D449" s="102" t="s">
        <v>413</v>
      </c>
      <c r="E449" s="103" t="s">
        <v>200</v>
      </c>
      <c r="F449" s="104">
        <f>B4+(435*B6)</f>
        <v>436</v>
      </c>
      <c r="G449" s="2"/>
    </row>
    <row r="450" spans="1:7" x14ac:dyDescent="0.2">
      <c r="A450" s="2"/>
      <c r="B450" s="2"/>
      <c r="C450" s="2"/>
      <c r="D450" s="102" t="s">
        <v>403</v>
      </c>
      <c r="E450" s="103" t="s">
        <v>200</v>
      </c>
      <c r="F450" s="105">
        <f>B4+(436*B6)</f>
        <v>437</v>
      </c>
      <c r="G450" s="2"/>
    </row>
    <row r="451" spans="1:7" x14ac:dyDescent="0.2">
      <c r="A451" s="2"/>
      <c r="B451" s="2"/>
      <c r="C451" s="2"/>
      <c r="D451" s="102" t="s">
        <v>449</v>
      </c>
      <c r="E451" s="103" t="s">
        <v>200</v>
      </c>
      <c r="F451" s="105">
        <f>B4+(437*B6)</f>
        <v>438</v>
      </c>
      <c r="G451" s="2"/>
    </row>
    <row r="452" spans="1:7" x14ac:dyDescent="0.2">
      <c r="A452" s="2"/>
      <c r="B452" s="2"/>
      <c r="C452" s="2"/>
      <c r="D452" s="102" t="s">
        <v>448</v>
      </c>
      <c r="E452" s="103" t="s">
        <v>200</v>
      </c>
      <c r="F452" s="104">
        <f>B4+(438*B6)</f>
        <v>439</v>
      </c>
      <c r="G452" s="2"/>
    </row>
    <row r="453" spans="1:7" x14ac:dyDescent="0.2">
      <c r="A453" s="2"/>
      <c r="B453" s="2"/>
      <c r="C453" s="2"/>
      <c r="D453" s="102" t="s">
        <v>438</v>
      </c>
      <c r="E453" s="103" t="s">
        <v>200</v>
      </c>
      <c r="F453" s="104">
        <f>B4+(439*B6)</f>
        <v>440</v>
      </c>
      <c r="G453" s="2"/>
    </row>
    <row r="454" spans="1:7" ht="12.75" thickBot="1" x14ac:dyDescent="0.25">
      <c r="A454" s="2"/>
      <c r="B454" s="2"/>
      <c r="C454" s="2"/>
      <c r="D454" s="102" t="s">
        <v>396</v>
      </c>
      <c r="E454" s="103" t="s">
        <v>200</v>
      </c>
      <c r="F454" s="105">
        <f>B4+(440*B6)</f>
        <v>441</v>
      </c>
      <c r="G454" s="2"/>
    </row>
    <row r="455" spans="1:7" ht="12.75" x14ac:dyDescent="0.2">
      <c r="A455" s="17"/>
      <c r="B455" s="17"/>
      <c r="C455" s="17"/>
      <c r="D455" s="9"/>
      <c r="E455" s="9"/>
      <c r="F455" s="9"/>
      <c r="G455" s="17"/>
    </row>
    <row r="456" spans="1:7" ht="12.75" x14ac:dyDescent="0.2">
      <c r="A456" s="17"/>
      <c r="B456" s="17"/>
      <c r="C456" s="17"/>
      <c r="D456" s="59"/>
      <c r="E456" s="95" t="s">
        <v>385</v>
      </c>
      <c r="F456" s="17"/>
      <c r="G456" s="17"/>
    </row>
  </sheetData>
  <pageMargins left="0.7" right="0.7" top="0.75" bottom="0.75" header="0.3" footer="0.3"/>
  <ignoredErrors>
    <ignoredError sqref="T25 AE13 AE39 T51" formula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37E56-9320-40E6-A4E0-A36E572E0396}">
  <sheetPr>
    <tabColor rgb="FF92D050"/>
  </sheetPr>
  <dimension ref="A1:BF544"/>
  <sheetViews>
    <sheetView workbookViewId="0"/>
  </sheetViews>
  <sheetFormatPr defaultRowHeight="12.75" x14ac:dyDescent="0.2"/>
  <cols>
    <col min="1" max="1" width="5" style="4" customWidth="1"/>
    <col min="2" max="2" width="6.7109375" style="4" customWidth="1"/>
    <col min="3" max="3" width="4.5703125" style="4" customWidth="1"/>
    <col min="4" max="5" width="5" style="4" customWidth="1"/>
    <col min="6" max="7" width="6.7109375" style="4" customWidth="1"/>
    <col min="8" max="9" width="3.7109375" style="4" customWidth="1"/>
    <col min="10" max="32" width="7.85546875" style="4" customWidth="1"/>
    <col min="33" max="33" width="9.85546875" style="4" customWidth="1"/>
    <col min="34" max="34" width="3.7109375" style="4" customWidth="1"/>
    <col min="35" max="51" width="4.5703125" style="4" customWidth="1"/>
    <col min="52" max="52" width="4.42578125" style="4" customWidth="1"/>
    <col min="53" max="57" width="4.5703125" style="4" customWidth="1"/>
    <col min="58" max="58" width="3.85546875" style="4" customWidth="1"/>
    <col min="59" max="59" width="3.7109375" style="4" customWidth="1"/>
    <col min="60" max="16384" width="9.140625" style="4"/>
  </cols>
  <sheetData>
    <row r="1" spans="1:58" ht="13.5" thickBot="1" x14ac:dyDescent="0.25">
      <c r="A1" s="180"/>
      <c r="B1" s="2"/>
      <c r="C1" s="2"/>
      <c r="D1" s="2"/>
      <c r="E1" s="2"/>
      <c r="F1" s="2"/>
      <c r="G1" s="2"/>
    </row>
    <row r="2" spans="1:58" ht="15.75" thickBot="1" x14ac:dyDescent="0.3">
      <c r="A2" s="2"/>
      <c r="B2" s="5" t="s">
        <v>0</v>
      </c>
      <c r="C2" s="5"/>
      <c r="D2" s="6"/>
      <c r="E2" s="6"/>
      <c r="F2" s="7"/>
      <c r="G2" s="2"/>
      <c r="I2" s="8" t="s">
        <v>304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6" t="s">
        <v>471</v>
      </c>
      <c r="V2" s="96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6" t="s">
        <v>472</v>
      </c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11"/>
    </row>
    <row r="3" spans="1:58" x14ac:dyDescent="0.2">
      <c r="A3" s="2"/>
      <c r="B3" s="2"/>
      <c r="C3" s="2"/>
      <c r="D3" s="2"/>
      <c r="E3" s="2"/>
      <c r="F3" s="2"/>
      <c r="G3" s="12"/>
      <c r="I3" s="14"/>
      <c r="J3" s="15">
        <f>F197</f>
        <v>184</v>
      </c>
      <c r="K3" s="16">
        <f>F357</f>
        <v>344</v>
      </c>
      <c r="L3" s="16">
        <f>F39</f>
        <v>26</v>
      </c>
      <c r="M3" s="16">
        <f>F297</f>
        <v>284</v>
      </c>
      <c r="N3" s="16">
        <f>F41</f>
        <v>28</v>
      </c>
      <c r="O3" s="16">
        <f>F472</f>
        <v>459</v>
      </c>
      <c r="P3" s="16">
        <f>F122</f>
        <v>109</v>
      </c>
      <c r="Q3" s="16">
        <f>F473</f>
        <v>460</v>
      </c>
      <c r="R3" s="16">
        <f>F45</f>
        <v>32</v>
      </c>
      <c r="S3" s="16">
        <f>F463</f>
        <v>450</v>
      </c>
      <c r="T3" s="16">
        <f>F95</f>
        <v>82</v>
      </c>
      <c r="U3" s="16">
        <f>F466</f>
        <v>453</v>
      </c>
      <c r="V3" s="16">
        <f>F92</f>
        <v>79</v>
      </c>
      <c r="W3" s="16">
        <f>F510</f>
        <v>497</v>
      </c>
      <c r="X3" s="16">
        <f>F206</f>
        <v>193</v>
      </c>
      <c r="Y3" s="16">
        <f>F512</f>
        <v>499</v>
      </c>
      <c r="Z3" s="16">
        <f>F263</f>
        <v>250</v>
      </c>
      <c r="AA3" s="16">
        <f>F305</f>
        <v>292</v>
      </c>
      <c r="AB3" s="16">
        <f>F258</f>
        <v>245</v>
      </c>
      <c r="AC3" s="16">
        <f>F306</f>
        <v>293</v>
      </c>
      <c r="AD3" s="16">
        <f>F260</f>
        <v>247</v>
      </c>
      <c r="AE3" s="16">
        <f>F307</f>
        <v>294</v>
      </c>
      <c r="AF3" s="90">
        <f>F308</f>
        <v>295</v>
      </c>
      <c r="AG3" s="49">
        <f t="shared" ref="AG3:AG25" si="0">SUMSQ(J3:AF3)</f>
        <v>2151535</v>
      </c>
      <c r="AH3" s="17"/>
      <c r="AI3" s="168" t="s">
        <v>531</v>
      </c>
      <c r="AJ3" s="152" t="s">
        <v>470</v>
      </c>
      <c r="AK3" s="152" t="s">
        <v>69</v>
      </c>
      <c r="AL3" s="152" t="s">
        <v>63</v>
      </c>
      <c r="AM3" s="152" t="s">
        <v>116</v>
      </c>
      <c r="AN3" s="152" t="s">
        <v>487</v>
      </c>
      <c r="AO3" s="152" t="s">
        <v>277</v>
      </c>
      <c r="AP3" s="152" t="s">
        <v>502</v>
      </c>
      <c r="AQ3" s="152" t="s">
        <v>229</v>
      </c>
      <c r="AR3" s="152" t="s">
        <v>444</v>
      </c>
      <c r="AS3" s="152" t="s">
        <v>231</v>
      </c>
      <c r="AT3" s="176" t="s">
        <v>400</v>
      </c>
      <c r="AU3" s="152" t="s">
        <v>290</v>
      </c>
      <c r="AV3" s="152" t="s">
        <v>474</v>
      </c>
      <c r="AW3" s="152" t="s">
        <v>155</v>
      </c>
      <c r="AX3" s="152" t="s">
        <v>550</v>
      </c>
      <c r="AY3" s="152" t="s">
        <v>450</v>
      </c>
      <c r="AZ3" s="152" t="s">
        <v>285</v>
      </c>
      <c r="BA3" s="152" t="s">
        <v>205</v>
      </c>
      <c r="BB3" s="152" t="s">
        <v>159</v>
      </c>
      <c r="BC3" s="152" t="s">
        <v>268</v>
      </c>
      <c r="BD3" s="152" t="s">
        <v>319</v>
      </c>
      <c r="BE3" s="153" t="s">
        <v>378</v>
      </c>
      <c r="BF3" s="106"/>
    </row>
    <row r="4" spans="1:58" x14ac:dyDescent="0.2">
      <c r="A4" s="19" t="s">
        <v>18</v>
      </c>
      <c r="B4" s="20">
        <v>1</v>
      </c>
      <c r="C4" s="2"/>
      <c r="D4" s="21" t="s">
        <v>19</v>
      </c>
      <c r="E4" s="2"/>
      <c r="F4" s="22" t="s">
        <v>20</v>
      </c>
      <c r="G4" s="2"/>
      <c r="I4" s="14"/>
      <c r="J4" s="23">
        <f>F220</f>
        <v>207</v>
      </c>
      <c r="K4" s="24">
        <f>F538</f>
        <v>525</v>
      </c>
      <c r="L4" s="24">
        <f>F247</f>
        <v>234</v>
      </c>
      <c r="M4" s="24">
        <f>F354</f>
        <v>341</v>
      </c>
      <c r="N4" s="24">
        <f>F133</f>
        <v>120</v>
      </c>
      <c r="O4" s="24">
        <f>F353</f>
        <v>340</v>
      </c>
      <c r="P4" s="24">
        <f>F135</f>
        <v>122</v>
      </c>
      <c r="Q4" s="24">
        <f>F349</f>
        <v>336</v>
      </c>
      <c r="R4" s="24">
        <f>F212</f>
        <v>199</v>
      </c>
      <c r="S4" s="24">
        <f>F351</f>
        <v>338</v>
      </c>
      <c r="T4" s="24">
        <f>F210</f>
        <v>197</v>
      </c>
      <c r="U4" s="24">
        <f>F312</f>
        <v>299</v>
      </c>
      <c r="V4" s="24">
        <f>F142</f>
        <v>129</v>
      </c>
      <c r="W4" s="24">
        <f>F437</f>
        <v>424</v>
      </c>
      <c r="X4" s="24">
        <f>F139</f>
        <v>126</v>
      </c>
      <c r="Y4" s="24">
        <f>F343</f>
        <v>330</v>
      </c>
      <c r="Z4" s="24">
        <f>F204</f>
        <v>191</v>
      </c>
      <c r="AA4" s="24">
        <f>F514</f>
        <v>501</v>
      </c>
      <c r="AB4" s="24">
        <f>F53</f>
        <v>40</v>
      </c>
      <c r="AC4" s="24">
        <f>F516</f>
        <v>503</v>
      </c>
      <c r="AD4" s="24">
        <f>F55</f>
        <v>42</v>
      </c>
      <c r="AE4" s="24">
        <f>F518</f>
        <v>505</v>
      </c>
      <c r="AF4" s="87">
        <f>F59</f>
        <v>46</v>
      </c>
      <c r="AG4" s="50">
        <f t="shared" si="0"/>
        <v>2151535</v>
      </c>
      <c r="AH4" s="17"/>
      <c r="AI4" s="154" t="s">
        <v>497</v>
      </c>
      <c r="AJ4" s="157" t="s">
        <v>514</v>
      </c>
      <c r="AK4" s="156" t="s">
        <v>61</v>
      </c>
      <c r="AL4" s="156" t="s">
        <v>361</v>
      </c>
      <c r="AM4" s="156" t="s">
        <v>217</v>
      </c>
      <c r="AN4" s="156" t="s">
        <v>374</v>
      </c>
      <c r="AO4" s="156" t="s">
        <v>263</v>
      </c>
      <c r="AP4" s="156" t="s">
        <v>112</v>
      </c>
      <c r="AQ4" s="156" t="s">
        <v>8</v>
      </c>
      <c r="AR4" s="156" t="s">
        <v>177</v>
      </c>
      <c r="AS4" s="156" t="s">
        <v>266</v>
      </c>
      <c r="AT4" s="159" t="s">
        <v>554</v>
      </c>
      <c r="AU4" s="156" t="s">
        <v>292</v>
      </c>
      <c r="AV4" s="156" t="s">
        <v>343</v>
      </c>
      <c r="AW4" s="156" t="s">
        <v>73</v>
      </c>
      <c r="AX4" s="156" t="s">
        <v>255</v>
      </c>
      <c r="AY4" s="156" t="s">
        <v>108</v>
      </c>
      <c r="AZ4" s="156" t="s">
        <v>536</v>
      </c>
      <c r="BA4" s="156" t="s">
        <v>132</v>
      </c>
      <c r="BB4" s="156" t="s">
        <v>495</v>
      </c>
      <c r="BC4" s="156" t="s">
        <v>315</v>
      </c>
      <c r="BD4" s="155" t="s">
        <v>501</v>
      </c>
      <c r="BE4" s="158" t="s">
        <v>510</v>
      </c>
      <c r="BF4" s="18"/>
    </row>
    <row r="5" spans="1:58" x14ac:dyDescent="0.2">
      <c r="A5" s="2"/>
      <c r="B5" s="2"/>
      <c r="C5" s="2"/>
      <c r="D5" s="2"/>
      <c r="E5" s="2"/>
      <c r="F5" s="2"/>
      <c r="G5" s="2"/>
      <c r="I5" s="14"/>
      <c r="J5" s="23">
        <f>F129</f>
        <v>116</v>
      </c>
      <c r="K5" s="24">
        <f>F449</f>
        <v>436</v>
      </c>
      <c r="L5" s="24">
        <f>F62</f>
        <v>49</v>
      </c>
      <c r="M5" s="24">
        <f>F470</f>
        <v>457</v>
      </c>
      <c r="N5" s="24">
        <f>F446</f>
        <v>433</v>
      </c>
      <c r="O5" s="24">
        <f>F410</f>
        <v>397</v>
      </c>
      <c r="P5" s="24">
        <f>F43</f>
        <v>30</v>
      </c>
      <c r="Q5" s="24">
        <f>F505</f>
        <v>492</v>
      </c>
      <c r="R5" s="24">
        <f>F120</f>
        <v>107</v>
      </c>
      <c r="S5" s="24">
        <f>F230</f>
        <v>217</v>
      </c>
      <c r="T5" s="24">
        <f>F149</f>
        <v>136</v>
      </c>
      <c r="U5" s="24">
        <f>F507</f>
        <v>494</v>
      </c>
      <c r="V5" s="24">
        <f>F52</f>
        <v>39</v>
      </c>
      <c r="W5" s="24">
        <f>F345</f>
        <v>332</v>
      </c>
      <c r="X5" s="24">
        <f>F265</f>
        <v>252</v>
      </c>
      <c r="Y5" s="24">
        <f>F310</f>
        <v>297</v>
      </c>
      <c r="Z5" s="24">
        <f>F56</f>
        <v>43</v>
      </c>
      <c r="AA5" s="24">
        <f>F341</f>
        <v>328</v>
      </c>
      <c r="AB5" s="24">
        <f>F201</f>
        <v>188</v>
      </c>
      <c r="AC5" s="24">
        <f>F339</f>
        <v>326</v>
      </c>
      <c r="AD5" s="24">
        <f>F430</f>
        <v>417</v>
      </c>
      <c r="AE5" s="24">
        <f>F337</f>
        <v>324</v>
      </c>
      <c r="AF5" s="87">
        <f>F198</f>
        <v>185</v>
      </c>
      <c r="AG5" s="50">
        <f t="shared" si="0"/>
        <v>2151535</v>
      </c>
      <c r="AH5" s="17"/>
      <c r="AI5" s="154" t="s">
        <v>105</v>
      </c>
      <c r="AJ5" s="156" t="s">
        <v>516</v>
      </c>
      <c r="AK5" s="157" t="s">
        <v>2</v>
      </c>
      <c r="AL5" s="156" t="s">
        <v>425</v>
      </c>
      <c r="AM5" s="156" t="s">
        <v>354</v>
      </c>
      <c r="AN5" s="156" t="s">
        <v>373</v>
      </c>
      <c r="AO5" s="156" t="s">
        <v>181</v>
      </c>
      <c r="AP5" s="156" t="s">
        <v>488</v>
      </c>
      <c r="AQ5" s="156" t="s">
        <v>232</v>
      </c>
      <c r="AR5" s="156" t="s">
        <v>282</v>
      </c>
      <c r="AS5" s="156" t="s">
        <v>457</v>
      </c>
      <c r="AT5" s="159" t="s">
        <v>509</v>
      </c>
      <c r="AU5" s="156" t="s">
        <v>259</v>
      </c>
      <c r="AV5" s="156" t="s">
        <v>14</v>
      </c>
      <c r="AW5" s="156" t="s">
        <v>505</v>
      </c>
      <c r="AX5" s="156" t="s">
        <v>411</v>
      </c>
      <c r="AY5" s="156" t="s">
        <v>409</v>
      </c>
      <c r="AZ5" s="156" t="s">
        <v>209</v>
      </c>
      <c r="BA5" s="156" t="s">
        <v>171</v>
      </c>
      <c r="BB5" s="156" t="s">
        <v>161</v>
      </c>
      <c r="BC5" s="155" t="s">
        <v>375</v>
      </c>
      <c r="BD5" s="156" t="s">
        <v>97</v>
      </c>
      <c r="BE5" s="158" t="s">
        <v>250</v>
      </c>
      <c r="BF5" s="18"/>
    </row>
    <row r="6" spans="1:58" x14ac:dyDescent="0.2">
      <c r="A6" s="19" t="s">
        <v>55</v>
      </c>
      <c r="B6" s="20">
        <v>1</v>
      </c>
      <c r="C6" s="2"/>
      <c r="D6" s="21" t="s">
        <v>56</v>
      </c>
      <c r="E6" s="2"/>
      <c r="F6" s="21" t="s">
        <v>57</v>
      </c>
      <c r="G6" s="2"/>
      <c r="I6" s="14"/>
      <c r="J6" s="23">
        <f>F152</f>
        <v>139</v>
      </c>
      <c r="K6" s="24">
        <f>F409</f>
        <v>396</v>
      </c>
      <c r="L6" s="24">
        <f>F154</f>
        <v>141</v>
      </c>
      <c r="M6" s="24">
        <f>F499</f>
        <v>486</v>
      </c>
      <c r="N6" s="24">
        <f>F193</f>
        <v>180</v>
      </c>
      <c r="O6" s="24">
        <f>F375</f>
        <v>362</v>
      </c>
      <c r="P6" s="24">
        <f>F214</f>
        <v>201</v>
      </c>
      <c r="Q6" s="24">
        <f>F391</f>
        <v>378</v>
      </c>
      <c r="R6" s="24">
        <f>F137</f>
        <v>124</v>
      </c>
      <c r="S6" s="24">
        <f>F384</f>
        <v>371</v>
      </c>
      <c r="T6" s="24">
        <f>F163</f>
        <v>150</v>
      </c>
      <c r="U6" s="24">
        <f>F348</f>
        <v>335</v>
      </c>
      <c r="V6" s="24">
        <f>F209</f>
        <v>196</v>
      </c>
      <c r="W6" s="24">
        <f>F460</f>
        <v>447</v>
      </c>
      <c r="X6" s="24">
        <f>F94</f>
        <v>81</v>
      </c>
      <c r="Y6" s="24">
        <f>F458</f>
        <v>445</v>
      </c>
      <c r="Z6" s="24">
        <f>F91</f>
        <v>78</v>
      </c>
      <c r="AA6" s="24">
        <f>F456</f>
        <v>443</v>
      </c>
      <c r="AB6" s="24">
        <f>F88</f>
        <v>75</v>
      </c>
      <c r="AC6" s="24">
        <f>F493</f>
        <v>480</v>
      </c>
      <c r="AD6" s="24">
        <f>F89</f>
        <v>76</v>
      </c>
      <c r="AE6" s="24">
        <f>F452</f>
        <v>439</v>
      </c>
      <c r="AF6" s="87">
        <f>F85</f>
        <v>72</v>
      </c>
      <c r="AG6" s="50">
        <f t="shared" si="0"/>
        <v>2151535</v>
      </c>
      <c r="AH6" s="17"/>
      <c r="AI6" s="154" t="s">
        <v>39</v>
      </c>
      <c r="AJ6" s="156" t="s">
        <v>380</v>
      </c>
      <c r="AK6" s="156" t="s">
        <v>106</v>
      </c>
      <c r="AL6" s="157" t="s">
        <v>500</v>
      </c>
      <c r="AM6" s="156" t="s">
        <v>369</v>
      </c>
      <c r="AN6" s="156" t="s">
        <v>302</v>
      </c>
      <c r="AO6" s="156" t="s">
        <v>59</v>
      </c>
      <c r="AP6" s="156" t="s">
        <v>211</v>
      </c>
      <c r="AQ6" s="156" t="s">
        <v>5</v>
      </c>
      <c r="AR6" s="156" t="s">
        <v>179</v>
      </c>
      <c r="AS6" s="156" t="s">
        <v>185</v>
      </c>
      <c r="AT6" s="159" t="s">
        <v>240</v>
      </c>
      <c r="AU6" s="156" t="s">
        <v>91</v>
      </c>
      <c r="AV6" s="156" t="s">
        <v>437</v>
      </c>
      <c r="AW6" s="156" t="s">
        <v>53</v>
      </c>
      <c r="AX6" s="156" t="s">
        <v>428</v>
      </c>
      <c r="AY6" s="156" t="s">
        <v>118</v>
      </c>
      <c r="AZ6" s="156" t="s">
        <v>451</v>
      </c>
      <c r="BA6" s="156" t="s">
        <v>199</v>
      </c>
      <c r="BB6" s="155" t="s">
        <v>438</v>
      </c>
      <c r="BC6" s="156" t="s">
        <v>71</v>
      </c>
      <c r="BD6" s="156" t="s">
        <v>455</v>
      </c>
      <c r="BE6" s="158" t="s">
        <v>261</v>
      </c>
      <c r="BF6" s="18"/>
    </row>
    <row r="7" spans="1:58" x14ac:dyDescent="0.2">
      <c r="A7" s="2"/>
      <c r="B7" s="2"/>
      <c r="C7" s="2"/>
      <c r="D7" s="2"/>
      <c r="E7" s="2"/>
      <c r="F7" s="2"/>
      <c r="G7" s="2"/>
      <c r="I7" s="14"/>
      <c r="J7" s="23">
        <f>F294</f>
        <v>281</v>
      </c>
      <c r="K7" s="24">
        <f>F386</f>
        <v>373</v>
      </c>
      <c r="L7" s="24">
        <f>F103</f>
        <v>90</v>
      </c>
      <c r="M7" s="24">
        <f>F412</f>
        <v>399</v>
      </c>
      <c r="N7" s="24">
        <f>F64</f>
        <v>51</v>
      </c>
      <c r="O7" s="24">
        <f>F444</f>
        <v>431</v>
      </c>
      <c r="P7" s="24">
        <f>F191</f>
        <v>178</v>
      </c>
      <c r="Q7" s="24">
        <f>F416</f>
        <v>403</v>
      </c>
      <c r="R7" s="24">
        <f>F97</f>
        <v>84</v>
      </c>
      <c r="S7" s="24">
        <f>F509</f>
        <v>496</v>
      </c>
      <c r="T7" s="24">
        <f>F70</f>
        <v>57</v>
      </c>
      <c r="U7" s="24">
        <f>F450</f>
        <v>437</v>
      </c>
      <c r="V7" s="24">
        <f>F184</f>
        <v>171</v>
      </c>
      <c r="W7" s="24">
        <f>F292</f>
        <v>279</v>
      </c>
      <c r="X7" s="24">
        <f>F115</f>
        <v>102</v>
      </c>
      <c r="Y7" s="24">
        <f>F435</f>
        <v>422</v>
      </c>
      <c r="Z7" s="24">
        <f>F111</f>
        <v>98</v>
      </c>
      <c r="AA7" s="24">
        <f>F433</f>
        <v>420</v>
      </c>
      <c r="AB7" s="24">
        <f>F311</f>
        <v>298</v>
      </c>
      <c r="AC7" s="24">
        <f>F431</f>
        <v>418</v>
      </c>
      <c r="AD7" s="24">
        <f>F108</f>
        <v>95</v>
      </c>
      <c r="AE7" s="24">
        <f>F429</f>
        <v>416</v>
      </c>
      <c r="AF7" s="87">
        <f>F109</f>
        <v>96</v>
      </c>
      <c r="AG7" s="50">
        <f t="shared" si="0"/>
        <v>2151535</v>
      </c>
      <c r="AH7" s="17"/>
      <c r="AI7" s="154" t="s">
        <v>143</v>
      </c>
      <c r="AJ7" s="156" t="s">
        <v>227</v>
      </c>
      <c r="AK7" s="156" t="s">
        <v>394</v>
      </c>
      <c r="AL7" s="156" t="s">
        <v>332</v>
      </c>
      <c r="AM7" s="157" t="s">
        <v>70</v>
      </c>
      <c r="AN7" s="156" t="s">
        <v>314</v>
      </c>
      <c r="AO7" s="156" t="s">
        <v>122</v>
      </c>
      <c r="AP7" s="156" t="s">
        <v>322</v>
      </c>
      <c r="AQ7" s="156" t="s">
        <v>276</v>
      </c>
      <c r="AR7" s="156" t="s">
        <v>493</v>
      </c>
      <c r="AS7" s="156" t="s">
        <v>230</v>
      </c>
      <c r="AT7" s="159" t="s">
        <v>478</v>
      </c>
      <c r="AU7" s="156" t="s">
        <v>90</v>
      </c>
      <c r="AV7" s="156" t="s">
        <v>78</v>
      </c>
      <c r="AW7" s="156" t="s">
        <v>135</v>
      </c>
      <c r="AX7" s="156" t="s">
        <v>355</v>
      </c>
      <c r="AY7" s="156" t="s">
        <v>135</v>
      </c>
      <c r="AZ7" s="156" t="s">
        <v>328</v>
      </c>
      <c r="BA7" s="155" t="s">
        <v>517</v>
      </c>
      <c r="BB7" s="156" t="s">
        <v>362</v>
      </c>
      <c r="BC7" s="156" t="s">
        <v>216</v>
      </c>
      <c r="BD7" s="156" t="s">
        <v>381</v>
      </c>
      <c r="BE7" s="158" t="s">
        <v>87</v>
      </c>
      <c r="BF7" s="18"/>
    </row>
    <row r="8" spans="1:58" x14ac:dyDescent="0.2">
      <c r="A8" s="19" t="s">
        <v>92</v>
      </c>
      <c r="B8" s="25">
        <f>SUM(F14:F542)/C12</f>
        <v>6095</v>
      </c>
      <c r="C8" s="2"/>
      <c r="D8" s="2" t="s">
        <v>482</v>
      </c>
      <c r="E8" s="2"/>
      <c r="F8" s="2"/>
      <c r="G8" s="2"/>
      <c r="I8" s="14"/>
      <c r="J8" s="23">
        <f>F105</f>
        <v>92</v>
      </c>
      <c r="K8" s="24">
        <f>F475</f>
        <v>462</v>
      </c>
      <c r="L8" s="24">
        <f>F218</f>
        <v>205</v>
      </c>
      <c r="M8" s="24">
        <f>F389</f>
        <v>376</v>
      </c>
      <c r="N8" s="24">
        <f>F225</f>
        <v>212</v>
      </c>
      <c r="O8" s="24">
        <f>F502</f>
        <v>489</v>
      </c>
      <c r="P8" s="24">
        <f>F66</f>
        <v>53</v>
      </c>
      <c r="Q8" s="24">
        <f>F439</f>
        <v>426</v>
      </c>
      <c r="R8" s="24">
        <f>F189</f>
        <v>176</v>
      </c>
      <c r="S8" s="24">
        <f>F442</f>
        <v>429</v>
      </c>
      <c r="T8" s="24">
        <f>F50</f>
        <v>37</v>
      </c>
      <c r="U8" s="24">
        <f>F481</f>
        <v>468</v>
      </c>
      <c r="V8" s="24">
        <f>F256</f>
        <v>243</v>
      </c>
      <c r="W8" s="24">
        <f>F395</f>
        <v>382</v>
      </c>
      <c r="X8" s="24">
        <f>F48</f>
        <v>35</v>
      </c>
      <c r="Y8" s="24">
        <f>F420</f>
        <v>407</v>
      </c>
      <c r="Z8" s="24">
        <f>F143</f>
        <v>130</v>
      </c>
      <c r="AA8" s="24">
        <f>F257</f>
        <v>244</v>
      </c>
      <c r="AB8" s="24">
        <f>F148</f>
        <v>135</v>
      </c>
      <c r="AC8" s="24">
        <f>F424</f>
        <v>411</v>
      </c>
      <c r="AD8" s="24">
        <f>F145</f>
        <v>132</v>
      </c>
      <c r="AE8" s="24">
        <f>F426</f>
        <v>413</v>
      </c>
      <c r="AF8" s="87">
        <f>F151</f>
        <v>138</v>
      </c>
      <c r="AG8" s="50">
        <f t="shared" si="0"/>
        <v>2151535</v>
      </c>
      <c r="AH8" s="17"/>
      <c r="AI8" s="154" t="s">
        <v>561</v>
      </c>
      <c r="AJ8" s="156" t="s">
        <v>420</v>
      </c>
      <c r="AK8" s="156" t="s">
        <v>440</v>
      </c>
      <c r="AL8" s="156" t="s">
        <v>163</v>
      </c>
      <c r="AM8" s="156" t="s">
        <v>296</v>
      </c>
      <c r="AN8" s="157" t="s">
        <v>520</v>
      </c>
      <c r="AO8" s="156" t="s">
        <v>117</v>
      </c>
      <c r="AP8" s="156" t="s">
        <v>352</v>
      </c>
      <c r="AQ8" s="156" t="s">
        <v>58</v>
      </c>
      <c r="AR8" s="156" t="s">
        <v>340</v>
      </c>
      <c r="AS8" s="156" t="s">
        <v>213</v>
      </c>
      <c r="AT8" s="159" t="s">
        <v>445</v>
      </c>
      <c r="AU8" s="156" t="s">
        <v>157</v>
      </c>
      <c r="AV8" s="156" t="s">
        <v>16</v>
      </c>
      <c r="AW8" s="156" t="s">
        <v>148</v>
      </c>
      <c r="AX8" s="156" t="s">
        <v>316</v>
      </c>
      <c r="AY8" s="156" t="s">
        <v>168</v>
      </c>
      <c r="AZ8" s="155" t="s">
        <v>28</v>
      </c>
      <c r="BA8" s="156" t="s">
        <v>393</v>
      </c>
      <c r="BB8" s="156" t="s">
        <v>424</v>
      </c>
      <c r="BC8" s="156" t="s">
        <v>233</v>
      </c>
      <c r="BD8" s="156" t="s">
        <v>473</v>
      </c>
      <c r="BE8" s="158" t="s">
        <v>476</v>
      </c>
      <c r="BF8" s="18"/>
    </row>
    <row r="9" spans="1:58" x14ac:dyDescent="0.2">
      <c r="A9" s="2"/>
      <c r="B9" s="2"/>
      <c r="C9" s="2"/>
      <c r="D9" s="2"/>
      <c r="E9" s="2"/>
      <c r="F9" s="2"/>
      <c r="G9" s="2"/>
      <c r="I9" s="14"/>
      <c r="J9" s="23">
        <f>F37</f>
        <v>24</v>
      </c>
      <c r="K9" s="24">
        <f>F469</f>
        <v>456</v>
      </c>
      <c r="L9" s="24">
        <f>F131</f>
        <v>118</v>
      </c>
      <c r="M9" s="24">
        <f>F377</f>
        <v>364</v>
      </c>
      <c r="N9" s="24">
        <f>F32</f>
        <v>19</v>
      </c>
      <c r="O9" s="24">
        <f>F134</f>
        <v>121</v>
      </c>
      <c r="P9" s="24">
        <f>F252</f>
        <v>239</v>
      </c>
      <c r="Q9" s="24">
        <f>F190</f>
        <v>177</v>
      </c>
      <c r="R9" s="24">
        <f>F484</f>
        <v>471</v>
      </c>
      <c r="S9" s="24">
        <f>F539</f>
        <v>526</v>
      </c>
      <c r="T9" s="24">
        <f>F186</f>
        <v>173</v>
      </c>
      <c r="U9" s="24">
        <f>F406</f>
        <v>393</v>
      </c>
      <c r="V9" s="24">
        <f>F71</f>
        <v>58</v>
      </c>
      <c r="W9" s="24">
        <f>F418</f>
        <v>405</v>
      </c>
      <c r="X9" s="24">
        <f>F162</f>
        <v>149</v>
      </c>
      <c r="Y9" s="24">
        <f>F397</f>
        <v>384</v>
      </c>
      <c r="Z9" s="24">
        <f>F398</f>
        <v>385</v>
      </c>
      <c r="AA9" s="24">
        <f>F399</f>
        <v>386</v>
      </c>
      <c r="AB9" s="24">
        <f>F166</f>
        <v>153</v>
      </c>
      <c r="AC9" s="24">
        <f>F401</f>
        <v>388</v>
      </c>
      <c r="AD9" s="24">
        <f>F169</f>
        <v>156</v>
      </c>
      <c r="AE9" s="24">
        <f>F403</f>
        <v>390</v>
      </c>
      <c r="AF9" s="87">
        <f>F173</f>
        <v>160</v>
      </c>
      <c r="AG9" s="50">
        <f t="shared" si="0"/>
        <v>2151535</v>
      </c>
      <c r="AH9" s="17"/>
      <c r="AI9" s="154" t="s">
        <v>1</v>
      </c>
      <c r="AJ9" s="156" t="s">
        <v>407</v>
      </c>
      <c r="AK9" s="156" t="s">
        <v>152</v>
      </c>
      <c r="AL9" s="156" t="s">
        <v>326</v>
      </c>
      <c r="AM9" s="156" t="s">
        <v>377</v>
      </c>
      <c r="AN9" s="156" t="s">
        <v>88</v>
      </c>
      <c r="AO9" s="157" t="s">
        <v>43</v>
      </c>
      <c r="AP9" s="156" t="s">
        <v>249</v>
      </c>
      <c r="AQ9" s="156" t="s">
        <v>416</v>
      </c>
      <c r="AR9" s="156" t="s">
        <v>479</v>
      </c>
      <c r="AS9" s="156" t="s">
        <v>138</v>
      </c>
      <c r="AT9" s="159" t="s">
        <v>366</v>
      </c>
      <c r="AU9" s="156" t="s">
        <v>102</v>
      </c>
      <c r="AV9" s="156" t="s">
        <v>311</v>
      </c>
      <c r="AW9" s="156" t="s">
        <v>6</v>
      </c>
      <c r="AX9" s="156" t="s">
        <v>67</v>
      </c>
      <c r="AY9" s="155" t="s">
        <v>242</v>
      </c>
      <c r="AZ9" s="156" t="s">
        <v>341</v>
      </c>
      <c r="BA9" s="156" t="s">
        <v>121</v>
      </c>
      <c r="BB9" s="156" t="s">
        <v>395</v>
      </c>
      <c r="BC9" s="156" t="s">
        <v>364</v>
      </c>
      <c r="BD9" s="156" t="s">
        <v>533</v>
      </c>
      <c r="BE9" s="158" t="s">
        <v>537</v>
      </c>
      <c r="BF9" s="18"/>
    </row>
    <row r="10" spans="1:58" x14ac:dyDescent="0.2">
      <c r="A10" s="19" t="s">
        <v>92</v>
      </c>
      <c r="B10" s="25">
        <f>0.5*C12*(2*B4+B6*(C12^2-1))</f>
        <v>6095</v>
      </c>
      <c r="C10" s="2"/>
      <c r="D10" s="21" t="s">
        <v>128</v>
      </c>
      <c r="E10" s="21"/>
      <c r="F10" s="2"/>
      <c r="G10" s="2"/>
      <c r="I10" s="14"/>
      <c r="J10" s="23">
        <f>F128</f>
        <v>115</v>
      </c>
      <c r="K10" s="24">
        <f>F316</f>
        <v>303</v>
      </c>
      <c r="L10" s="24">
        <f>F34</f>
        <v>21</v>
      </c>
      <c r="M10" s="24">
        <f>F320</f>
        <v>307</v>
      </c>
      <c r="N10" s="24">
        <f>F156</f>
        <v>143</v>
      </c>
      <c r="O10" s="24">
        <f>F533</f>
        <v>520</v>
      </c>
      <c r="P10" s="24">
        <f>F227</f>
        <v>214</v>
      </c>
      <c r="Q10" s="24">
        <f>F301</f>
        <v>288</v>
      </c>
      <c r="R10" s="24">
        <f>F28</f>
        <v>15</v>
      </c>
      <c r="S10" s="24">
        <f>F415</f>
        <v>402</v>
      </c>
      <c r="T10" s="24">
        <f>F540</f>
        <v>527</v>
      </c>
      <c r="U10" s="24">
        <f>F532</f>
        <v>519</v>
      </c>
      <c r="V10" s="24">
        <f>F174</f>
        <v>161</v>
      </c>
      <c r="W10" s="24">
        <f>F529</f>
        <v>516</v>
      </c>
      <c r="X10" s="24">
        <f>F183</f>
        <v>170</v>
      </c>
      <c r="Y10" s="24">
        <f>F182</f>
        <v>169</v>
      </c>
      <c r="Z10" s="24">
        <f>F180</f>
        <v>167</v>
      </c>
      <c r="AA10" s="24">
        <f>F364</f>
        <v>351</v>
      </c>
      <c r="AB10" s="24">
        <f>F177</f>
        <v>164</v>
      </c>
      <c r="AC10" s="24">
        <f>F362</f>
        <v>349</v>
      </c>
      <c r="AD10" s="24">
        <f>F178</f>
        <v>165</v>
      </c>
      <c r="AE10" s="24">
        <f>F360</f>
        <v>347</v>
      </c>
      <c r="AF10" s="87">
        <f>F175</f>
        <v>162</v>
      </c>
      <c r="AG10" s="50">
        <f t="shared" si="0"/>
        <v>2151535</v>
      </c>
      <c r="AH10" s="17"/>
      <c r="AI10" s="154" t="s">
        <v>532</v>
      </c>
      <c r="AJ10" s="156" t="s">
        <v>208</v>
      </c>
      <c r="AK10" s="156" t="s">
        <v>461</v>
      </c>
      <c r="AL10" s="156" t="s">
        <v>13</v>
      </c>
      <c r="AM10" s="156" t="s">
        <v>153</v>
      </c>
      <c r="AN10" s="156" t="s">
        <v>486</v>
      </c>
      <c r="AO10" s="156" t="s">
        <v>42</v>
      </c>
      <c r="AP10" s="157" t="s">
        <v>175</v>
      </c>
      <c r="AQ10" s="156" t="s">
        <v>131</v>
      </c>
      <c r="AR10" s="156" t="s">
        <v>351</v>
      </c>
      <c r="AS10" s="156" t="s">
        <v>504</v>
      </c>
      <c r="AT10" s="159" t="s">
        <v>523</v>
      </c>
      <c r="AU10" s="156" t="s">
        <v>557</v>
      </c>
      <c r="AV10" s="156" t="s">
        <v>535</v>
      </c>
      <c r="AW10" s="156" t="s">
        <v>202</v>
      </c>
      <c r="AX10" s="155" t="s">
        <v>25</v>
      </c>
      <c r="AY10" s="156" t="s">
        <v>280</v>
      </c>
      <c r="AZ10" s="156" t="s">
        <v>162</v>
      </c>
      <c r="BA10" s="156" t="s">
        <v>40</v>
      </c>
      <c r="BB10" s="156" t="s">
        <v>98</v>
      </c>
      <c r="BC10" s="156" t="s">
        <v>235</v>
      </c>
      <c r="BD10" s="156" t="s">
        <v>48</v>
      </c>
      <c r="BE10" s="158" t="s">
        <v>294</v>
      </c>
      <c r="BF10" s="18"/>
    </row>
    <row r="11" spans="1:58" x14ac:dyDescent="0.2">
      <c r="A11" s="2"/>
      <c r="B11" s="2"/>
      <c r="C11" s="2"/>
      <c r="D11" s="26" t="s">
        <v>146</v>
      </c>
      <c r="E11" s="2"/>
      <c r="F11" s="2"/>
      <c r="G11" s="2"/>
      <c r="I11" s="14"/>
      <c r="J11" s="23">
        <f>F36</f>
        <v>23</v>
      </c>
      <c r="K11" s="24">
        <f>F295</f>
        <v>282</v>
      </c>
      <c r="L11" s="24">
        <f>F287</f>
        <v>274</v>
      </c>
      <c r="M11" s="24">
        <f>F443</f>
        <v>430</v>
      </c>
      <c r="N11" s="24">
        <f>F124</f>
        <v>111</v>
      </c>
      <c r="O11" s="24">
        <f>F284</f>
        <v>271</v>
      </c>
      <c r="P11" s="24">
        <f>F99</f>
        <v>86</v>
      </c>
      <c r="Q11" s="24">
        <f>F282</f>
        <v>269</v>
      </c>
      <c r="R11" s="24">
        <f>F253</f>
        <v>240</v>
      </c>
      <c r="S11" s="24">
        <f>F371</f>
        <v>358</v>
      </c>
      <c r="T11" s="24">
        <f>F243</f>
        <v>230</v>
      </c>
      <c r="U11" s="24">
        <f>F392</f>
        <v>379</v>
      </c>
      <c r="V11" s="24">
        <f>F277</f>
        <v>264</v>
      </c>
      <c r="W11" s="24">
        <f>F276</f>
        <v>263</v>
      </c>
      <c r="X11" s="24">
        <f>F488</f>
        <v>475</v>
      </c>
      <c r="Y11" s="24">
        <f>F489</f>
        <v>476</v>
      </c>
      <c r="Z11" s="24">
        <f>F74</f>
        <v>61</v>
      </c>
      <c r="AA11" s="24">
        <f>F491</f>
        <v>478</v>
      </c>
      <c r="AB11" s="24">
        <f>F79</f>
        <v>66</v>
      </c>
      <c r="AC11" s="24">
        <f>F454</f>
        <v>441</v>
      </c>
      <c r="AD11" s="24">
        <f>F80</f>
        <v>67</v>
      </c>
      <c r="AE11" s="24">
        <f>F495</f>
        <v>482</v>
      </c>
      <c r="AF11" s="87">
        <f>F82</f>
        <v>69</v>
      </c>
      <c r="AG11" s="50">
        <f t="shared" si="0"/>
        <v>2151535</v>
      </c>
      <c r="AH11" s="17"/>
      <c r="AI11" s="154" t="s">
        <v>538</v>
      </c>
      <c r="AJ11" s="156" t="s">
        <v>12</v>
      </c>
      <c r="AK11" s="156" t="s">
        <v>423</v>
      </c>
      <c r="AL11" s="156" t="s">
        <v>312</v>
      </c>
      <c r="AM11" s="156" t="s">
        <v>363</v>
      </c>
      <c r="AN11" s="156" t="s">
        <v>371</v>
      </c>
      <c r="AO11" s="156" t="s">
        <v>21</v>
      </c>
      <c r="AP11" s="156" t="s">
        <v>29</v>
      </c>
      <c r="AQ11" s="157" t="s">
        <v>221</v>
      </c>
      <c r="AR11" s="156" t="s">
        <v>194</v>
      </c>
      <c r="AS11" s="156" t="s">
        <v>515</v>
      </c>
      <c r="AT11" s="159" t="s">
        <v>82</v>
      </c>
      <c r="AU11" s="156" t="s">
        <v>44</v>
      </c>
      <c r="AV11" s="156" t="s">
        <v>174</v>
      </c>
      <c r="AW11" s="155" t="s">
        <v>429</v>
      </c>
      <c r="AX11" s="156" t="s">
        <v>413</v>
      </c>
      <c r="AY11" s="156" t="s">
        <v>37</v>
      </c>
      <c r="AZ11" s="156" t="s">
        <v>449</v>
      </c>
      <c r="BA11" s="156" t="s">
        <v>463</v>
      </c>
      <c r="BB11" s="156" t="s">
        <v>421</v>
      </c>
      <c r="BC11" s="156" t="s">
        <v>465</v>
      </c>
      <c r="BD11" s="156" t="s">
        <v>494</v>
      </c>
      <c r="BE11" s="158" t="s">
        <v>481</v>
      </c>
      <c r="BF11" s="18"/>
    </row>
    <row r="12" spans="1:58" x14ac:dyDescent="0.2">
      <c r="A12" s="27"/>
      <c r="B12" s="28" t="s">
        <v>164</v>
      </c>
      <c r="C12" s="98">
        <v>23</v>
      </c>
      <c r="D12" s="2"/>
      <c r="E12" s="2"/>
      <c r="F12" s="2"/>
      <c r="G12" s="2"/>
      <c r="I12" s="14"/>
      <c r="J12" s="23">
        <f>F60</f>
        <v>47</v>
      </c>
      <c r="K12" s="24">
        <f>F380</f>
        <v>367</v>
      </c>
      <c r="L12" s="24">
        <f>F356</f>
        <v>343</v>
      </c>
      <c r="M12" s="24">
        <f>F33</f>
        <v>20</v>
      </c>
      <c r="N12" s="24">
        <f>F534</f>
        <v>521</v>
      </c>
      <c r="O12" s="24">
        <f>F483</f>
        <v>470</v>
      </c>
      <c r="P12" s="24">
        <f>F537</f>
        <v>524</v>
      </c>
      <c r="Q12" s="24">
        <f>F228</f>
        <v>215</v>
      </c>
      <c r="R12" s="24">
        <f>F325</f>
        <v>312</v>
      </c>
      <c r="S12" s="24">
        <f>F290</f>
        <v>277</v>
      </c>
      <c r="T12" s="24">
        <f>F314</f>
        <v>301</v>
      </c>
      <c r="U12" s="24">
        <f>F315</f>
        <v>302</v>
      </c>
      <c r="V12" s="24">
        <f>F116</f>
        <v>103</v>
      </c>
      <c r="W12" s="24">
        <f>F234</f>
        <v>221</v>
      </c>
      <c r="X12" s="24">
        <f>F26</f>
        <v>13</v>
      </c>
      <c r="Y12" s="24">
        <f>F25</f>
        <v>12</v>
      </c>
      <c r="Z12" s="24">
        <f>F233</f>
        <v>220</v>
      </c>
      <c r="AA12" s="24">
        <f>F525</f>
        <v>512</v>
      </c>
      <c r="AB12" s="24">
        <f>F235</f>
        <v>222</v>
      </c>
      <c r="AC12" s="24">
        <f>F335</f>
        <v>322</v>
      </c>
      <c r="AD12" s="24">
        <f>F237</f>
        <v>224</v>
      </c>
      <c r="AE12" s="24">
        <f>F334</f>
        <v>321</v>
      </c>
      <c r="AF12" s="87">
        <f>F239</f>
        <v>226</v>
      </c>
      <c r="AG12" s="50">
        <f t="shared" si="0"/>
        <v>2151535</v>
      </c>
      <c r="AH12" s="17"/>
      <c r="AI12" s="154" t="s">
        <v>260</v>
      </c>
      <c r="AJ12" s="156" t="s">
        <v>525</v>
      </c>
      <c r="AK12" s="156" t="s">
        <v>418</v>
      </c>
      <c r="AL12" s="156" t="s">
        <v>398</v>
      </c>
      <c r="AM12" s="156" t="s">
        <v>484</v>
      </c>
      <c r="AN12" s="156" t="s">
        <v>419</v>
      </c>
      <c r="AO12" s="156" t="s">
        <v>496</v>
      </c>
      <c r="AP12" s="156" t="s">
        <v>220</v>
      </c>
      <c r="AQ12" s="156" t="s">
        <v>300</v>
      </c>
      <c r="AR12" s="157" t="s">
        <v>30</v>
      </c>
      <c r="AS12" s="156" t="s">
        <v>160</v>
      </c>
      <c r="AT12" s="159" t="s">
        <v>31</v>
      </c>
      <c r="AU12" s="156" t="s">
        <v>119</v>
      </c>
      <c r="AV12" s="155" t="s">
        <v>75</v>
      </c>
      <c r="AW12" s="156" t="s">
        <v>83</v>
      </c>
      <c r="AX12" s="156" t="s">
        <v>212</v>
      </c>
      <c r="AY12" s="156" t="s">
        <v>204</v>
      </c>
      <c r="AZ12" s="156" t="s">
        <v>540</v>
      </c>
      <c r="BA12" s="156" t="s">
        <v>267</v>
      </c>
      <c r="BB12" s="156" t="s">
        <v>539</v>
      </c>
      <c r="BC12" s="156" t="s">
        <v>9</v>
      </c>
      <c r="BD12" s="156" t="s">
        <v>522</v>
      </c>
      <c r="BE12" s="158" t="s">
        <v>331</v>
      </c>
      <c r="BF12" s="18"/>
    </row>
    <row r="13" spans="1:58" ht="13.5" thickBot="1" x14ac:dyDescent="0.25">
      <c r="A13" s="2"/>
      <c r="B13" s="30"/>
      <c r="C13" s="31"/>
      <c r="D13" s="32"/>
      <c r="E13" s="27" t="s">
        <v>182</v>
      </c>
      <c r="F13" s="32"/>
      <c r="G13" s="2"/>
      <c r="I13" s="14"/>
      <c r="J13" s="23">
        <f>F289</f>
        <v>276</v>
      </c>
      <c r="K13" s="24">
        <f>F35</f>
        <v>22</v>
      </c>
      <c r="L13" s="24">
        <f>F223</f>
        <v>210</v>
      </c>
      <c r="M13" s="24">
        <f>F535</f>
        <v>522</v>
      </c>
      <c r="N13" s="24">
        <f>F285</f>
        <v>272</v>
      </c>
      <c r="O13" s="24">
        <f>F318</f>
        <v>305</v>
      </c>
      <c r="P13" s="24">
        <f>F30</f>
        <v>17</v>
      </c>
      <c r="Q13" s="24">
        <f>F324</f>
        <v>311</v>
      </c>
      <c r="R13" s="24">
        <f>F281</f>
        <v>268</v>
      </c>
      <c r="S13" s="24">
        <f>F188</f>
        <v>175</v>
      </c>
      <c r="T13" s="24">
        <f>F254</f>
        <v>241</v>
      </c>
      <c r="U13" s="24">
        <f>F369</f>
        <v>356</v>
      </c>
      <c r="V13" s="24">
        <f>F541</f>
        <v>528</v>
      </c>
      <c r="W13" s="24">
        <f>F487</f>
        <v>474</v>
      </c>
      <c r="X13" s="24">
        <f>F396</f>
        <v>383</v>
      </c>
      <c r="Y13" s="24">
        <f>F78</f>
        <v>65</v>
      </c>
      <c r="Z13" s="24">
        <f>F273</f>
        <v>260</v>
      </c>
      <c r="AA13" s="24">
        <f>F330</f>
        <v>317</v>
      </c>
      <c r="AB13" s="24">
        <f>F455</f>
        <v>442</v>
      </c>
      <c r="AC13" s="24">
        <f>F270</f>
        <v>257</v>
      </c>
      <c r="AD13" s="24">
        <f>F361</f>
        <v>348</v>
      </c>
      <c r="AE13" s="24">
        <f>F58</f>
        <v>45</v>
      </c>
      <c r="AF13" s="87">
        <f>F14</f>
        <v>1</v>
      </c>
      <c r="AG13" s="50">
        <f t="shared" si="0"/>
        <v>2151535</v>
      </c>
      <c r="AH13" s="17"/>
      <c r="AI13" s="154" t="s">
        <v>513</v>
      </c>
      <c r="AJ13" s="156" t="s">
        <v>512</v>
      </c>
      <c r="AK13" s="156" t="s">
        <v>251</v>
      </c>
      <c r="AL13" s="156" t="s">
        <v>541</v>
      </c>
      <c r="AM13" s="156" t="s">
        <v>359</v>
      </c>
      <c r="AN13" s="156" t="s">
        <v>254</v>
      </c>
      <c r="AO13" s="156" t="s">
        <v>196</v>
      </c>
      <c r="AP13" s="156" t="s">
        <v>111</v>
      </c>
      <c r="AQ13" s="156" t="s">
        <v>158</v>
      </c>
      <c r="AR13" s="156" t="s">
        <v>186</v>
      </c>
      <c r="AS13" s="157" t="s">
        <v>110</v>
      </c>
      <c r="AT13" s="159" t="s">
        <v>129</v>
      </c>
      <c r="AU13" s="155" t="s">
        <v>548</v>
      </c>
      <c r="AV13" s="156" t="s">
        <v>397</v>
      </c>
      <c r="AW13" s="156" t="s">
        <v>195</v>
      </c>
      <c r="AX13" s="156" t="s">
        <v>346</v>
      </c>
      <c r="AY13" s="156" t="s">
        <v>237</v>
      </c>
      <c r="AZ13" s="156" t="s">
        <v>360</v>
      </c>
      <c r="BA13" s="156" t="s">
        <v>340</v>
      </c>
      <c r="BB13" s="156" t="s">
        <v>11</v>
      </c>
      <c r="BC13" s="156" t="s">
        <v>226</v>
      </c>
      <c r="BD13" s="156" t="s">
        <v>542</v>
      </c>
      <c r="BE13" s="158" t="s">
        <v>68</v>
      </c>
      <c r="BF13" s="18"/>
    </row>
    <row r="14" spans="1:58" x14ac:dyDescent="0.2">
      <c r="A14" s="2"/>
      <c r="B14" s="2"/>
      <c r="C14" s="2"/>
      <c r="D14" s="99" t="s">
        <v>68</v>
      </c>
      <c r="E14" s="100" t="s">
        <v>200</v>
      </c>
      <c r="F14" s="101">
        <f>B4+(0*B6)</f>
        <v>1</v>
      </c>
      <c r="G14" s="2"/>
      <c r="I14" s="14"/>
      <c r="J14" s="23">
        <f>F224</f>
        <v>211</v>
      </c>
      <c r="K14" s="24">
        <f>F288</f>
        <v>275</v>
      </c>
      <c r="L14" s="24">
        <f>F536</f>
        <v>523</v>
      </c>
      <c r="M14" s="24">
        <f>F480</f>
        <v>467</v>
      </c>
      <c r="N14" s="24">
        <f>F216</f>
        <v>203</v>
      </c>
      <c r="O14" s="24">
        <f>F385</f>
        <v>372</v>
      </c>
      <c r="P14" s="24">
        <f>F388</f>
        <v>375</v>
      </c>
      <c r="Q14" s="24">
        <f>F29</f>
        <v>16</v>
      </c>
      <c r="R14" s="24">
        <f>F229</f>
        <v>216</v>
      </c>
      <c r="S14" s="24">
        <f>F479</f>
        <v>466</v>
      </c>
      <c r="T14" s="24">
        <f>F118</f>
        <v>105</v>
      </c>
      <c r="U14" s="24">
        <f>F278</f>
        <v>265</v>
      </c>
      <c r="V14" s="24">
        <f>F438</f>
        <v>425</v>
      </c>
      <c r="W14" s="24">
        <f>F77</f>
        <v>64</v>
      </c>
      <c r="X14" s="24">
        <f>F327</f>
        <v>314</v>
      </c>
      <c r="Y14" s="24">
        <f>F527</f>
        <v>514</v>
      </c>
      <c r="Z14" s="24">
        <f>F168</f>
        <v>155</v>
      </c>
      <c r="AA14" s="24">
        <f>F171</f>
        <v>158</v>
      </c>
      <c r="AB14" s="24">
        <f>F340</f>
        <v>327</v>
      </c>
      <c r="AC14" s="24">
        <f>F76</f>
        <v>63</v>
      </c>
      <c r="AD14" s="24">
        <f>F20</f>
        <v>7</v>
      </c>
      <c r="AE14" s="24">
        <f>F268</f>
        <v>255</v>
      </c>
      <c r="AF14" s="87">
        <f>F332</f>
        <v>319</v>
      </c>
      <c r="AG14" s="85">
        <f>J14^3+K14^3+L14^3+M14^3+N14^3+O14^3+P14^3+Q14^3+R14^3+S14^3+T14^3+U14^3+V14^3+W14^3+X14^3+Y14^3+Z14^3+AA14^3+AB14^3+AC14^3+AD14^3+AE14^3+AF14^3</f>
        <v>854427575</v>
      </c>
      <c r="AH14" s="17"/>
      <c r="AI14" s="162" t="s">
        <v>124</v>
      </c>
      <c r="AJ14" s="163" t="s">
        <v>499</v>
      </c>
      <c r="AK14" s="163" t="s">
        <v>553</v>
      </c>
      <c r="AL14" s="163" t="s">
        <v>443</v>
      </c>
      <c r="AM14" s="163" t="s">
        <v>333</v>
      </c>
      <c r="AN14" s="163" t="s">
        <v>49</v>
      </c>
      <c r="AO14" s="163" t="s">
        <v>272</v>
      </c>
      <c r="AP14" s="163" t="s">
        <v>17</v>
      </c>
      <c r="AQ14" s="163" t="s">
        <v>109</v>
      </c>
      <c r="AR14" s="163" t="s">
        <v>303</v>
      </c>
      <c r="AS14" s="163" t="s">
        <v>167</v>
      </c>
      <c r="AT14" s="157" t="s">
        <v>222</v>
      </c>
      <c r="AU14" s="163" t="s">
        <v>320</v>
      </c>
      <c r="AV14" s="163" t="s">
        <v>367</v>
      </c>
      <c r="AW14" s="163" t="s">
        <v>46</v>
      </c>
      <c r="AX14" s="163" t="s">
        <v>498</v>
      </c>
      <c r="AY14" s="163" t="s">
        <v>169</v>
      </c>
      <c r="AZ14" s="163" t="s">
        <v>401</v>
      </c>
      <c r="BA14" s="163" t="s">
        <v>32</v>
      </c>
      <c r="BB14" s="163" t="s">
        <v>85</v>
      </c>
      <c r="BC14" s="163" t="s">
        <v>228</v>
      </c>
      <c r="BD14" s="163" t="s">
        <v>269</v>
      </c>
      <c r="BE14" s="164" t="s">
        <v>435</v>
      </c>
      <c r="BF14" s="18"/>
    </row>
    <row r="15" spans="1:58" x14ac:dyDescent="0.2">
      <c r="A15" s="2"/>
      <c r="B15" s="2"/>
      <c r="C15" s="2"/>
      <c r="D15" s="102" t="s">
        <v>218</v>
      </c>
      <c r="E15" s="103" t="s">
        <v>200</v>
      </c>
      <c r="F15" s="104">
        <f>B4+(1*B6)</f>
        <v>2</v>
      </c>
      <c r="G15" s="2"/>
      <c r="I15" s="14"/>
      <c r="J15" s="23">
        <f>F542</f>
        <v>529</v>
      </c>
      <c r="K15" s="24">
        <f>F498</f>
        <v>485</v>
      </c>
      <c r="L15" s="24">
        <f>F195</f>
        <v>182</v>
      </c>
      <c r="M15" s="24">
        <f>F286</f>
        <v>273</v>
      </c>
      <c r="N15" s="24">
        <f>F101</f>
        <v>88</v>
      </c>
      <c r="O15" s="24">
        <f>F226</f>
        <v>213</v>
      </c>
      <c r="P15" s="24">
        <f>F283</f>
        <v>270</v>
      </c>
      <c r="Q15" s="24">
        <f>F478</f>
        <v>465</v>
      </c>
      <c r="R15" s="24">
        <f>F160</f>
        <v>147</v>
      </c>
      <c r="S15" s="24">
        <f>F69</f>
        <v>56</v>
      </c>
      <c r="T15" s="24">
        <f>F15</f>
        <v>2</v>
      </c>
      <c r="U15" s="24">
        <f>F187</f>
        <v>174</v>
      </c>
      <c r="V15" s="24">
        <f>F302</f>
        <v>289</v>
      </c>
      <c r="W15" s="24">
        <f>F368</f>
        <v>355</v>
      </c>
      <c r="X15" s="24">
        <f>F275</f>
        <v>262</v>
      </c>
      <c r="Y15" s="24">
        <f>F232</f>
        <v>219</v>
      </c>
      <c r="Z15" s="24">
        <f>F526</f>
        <v>513</v>
      </c>
      <c r="AA15" s="24">
        <f>F238</f>
        <v>225</v>
      </c>
      <c r="AB15" s="24">
        <f>F271</f>
        <v>258</v>
      </c>
      <c r="AC15" s="24">
        <f>F21</f>
        <v>8</v>
      </c>
      <c r="AD15" s="24">
        <f>F333</f>
        <v>320</v>
      </c>
      <c r="AE15" s="24">
        <f>F521</f>
        <v>508</v>
      </c>
      <c r="AF15" s="87">
        <f>F267</f>
        <v>254</v>
      </c>
      <c r="AG15" s="50">
        <f t="shared" si="0"/>
        <v>2151535</v>
      </c>
      <c r="AH15" s="17"/>
      <c r="AI15" s="154" t="s">
        <v>491</v>
      </c>
      <c r="AJ15" s="156" t="s">
        <v>490</v>
      </c>
      <c r="AK15" s="156" t="s">
        <v>454</v>
      </c>
      <c r="AL15" s="156" t="s">
        <v>431</v>
      </c>
      <c r="AM15" s="156" t="s">
        <v>318</v>
      </c>
      <c r="AN15" s="156" t="s">
        <v>172</v>
      </c>
      <c r="AO15" s="156" t="s">
        <v>206</v>
      </c>
      <c r="AP15" s="156" t="s">
        <v>453</v>
      </c>
      <c r="AQ15" s="156" t="s">
        <v>264</v>
      </c>
      <c r="AR15" s="156" t="s">
        <v>52</v>
      </c>
      <c r="AS15" s="155" t="s">
        <v>218</v>
      </c>
      <c r="AT15" s="159" t="s">
        <v>557</v>
      </c>
      <c r="AU15" s="157" t="s">
        <v>45</v>
      </c>
      <c r="AV15" s="156" t="s">
        <v>256</v>
      </c>
      <c r="AW15" s="156" t="s">
        <v>298</v>
      </c>
      <c r="AX15" s="156" t="s">
        <v>27</v>
      </c>
      <c r="AY15" s="156" t="s">
        <v>527</v>
      </c>
      <c r="AZ15" s="156" t="s">
        <v>356</v>
      </c>
      <c r="BA15" s="156" t="s">
        <v>190</v>
      </c>
      <c r="BB15" s="156" t="s">
        <v>100</v>
      </c>
      <c r="BC15" s="156" t="s">
        <v>414</v>
      </c>
      <c r="BD15" s="156" t="s">
        <v>508</v>
      </c>
      <c r="BE15" s="158" t="s">
        <v>77</v>
      </c>
      <c r="BF15" s="18"/>
    </row>
    <row r="16" spans="1:58" x14ac:dyDescent="0.2">
      <c r="A16" s="2"/>
      <c r="B16" s="2"/>
      <c r="C16" s="2"/>
      <c r="D16" s="102" t="s">
        <v>115</v>
      </c>
      <c r="E16" s="103" t="s">
        <v>200</v>
      </c>
      <c r="F16" s="104">
        <f>B4+(2*B6)</f>
        <v>3</v>
      </c>
      <c r="G16" s="2"/>
      <c r="I16" s="14"/>
      <c r="J16" s="23">
        <f>F317</f>
        <v>304</v>
      </c>
      <c r="K16" s="24">
        <f>F222</f>
        <v>209</v>
      </c>
      <c r="L16" s="24">
        <f>F319</f>
        <v>306</v>
      </c>
      <c r="M16" s="24">
        <f>F221</f>
        <v>208</v>
      </c>
      <c r="N16" s="24">
        <f>F321</f>
        <v>308</v>
      </c>
      <c r="O16" s="24">
        <f>F31</f>
        <v>18</v>
      </c>
      <c r="P16" s="24">
        <f>F323</f>
        <v>310</v>
      </c>
      <c r="Q16" s="24">
        <f>F531</f>
        <v>518</v>
      </c>
      <c r="R16" s="24">
        <f>F530</f>
        <v>517</v>
      </c>
      <c r="S16" s="24">
        <f>F322</f>
        <v>309</v>
      </c>
      <c r="T16" s="24">
        <f>F440</f>
        <v>427</v>
      </c>
      <c r="U16" s="24">
        <f>F241</f>
        <v>228</v>
      </c>
      <c r="V16" s="24">
        <f>F242</f>
        <v>229</v>
      </c>
      <c r="W16" s="24">
        <f>F266</f>
        <v>253</v>
      </c>
      <c r="X16" s="24">
        <f>F231</f>
        <v>218</v>
      </c>
      <c r="Y16" s="24">
        <f>F328</f>
        <v>315</v>
      </c>
      <c r="Z16" s="24">
        <f>F19</f>
        <v>6</v>
      </c>
      <c r="AA16" s="24">
        <f>F73</f>
        <v>60</v>
      </c>
      <c r="AB16" s="24">
        <f>F22</f>
        <v>9</v>
      </c>
      <c r="AC16" s="24">
        <f>F523</f>
        <v>510</v>
      </c>
      <c r="AD16" s="24">
        <f>F200</f>
        <v>187</v>
      </c>
      <c r="AE16" s="24">
        <f>F176</f>
        <v>163</v>
      </c>
      <c r="AF16" s="87">
        <f>F496</f>
        <v>483</v>
      </c>
      <c r="AG16" s="50">
        <f t="shared" si="0"/>
        <v>2151535</v>
      </c>
      <c r="AH16" s="17"/>
      <c r="AI16" s="154" t="s">
        <v>79</v>
      </c>
      <c r="AJ16" s="156" t="s">
        <v>60</v>
      </c>
      <c r="AK16" s="156" t="s">
        <v>144</v>
      </c>
      <c r="AL16" s="156" t="s">
        <v>188</v>
      </c>
      <c r="AM16" s="156" t="s">
        <v>192</v>
      </c>
      <c r="AN16" s="156" t="s">
        <v>313</v>
      </c>
      <c r="AO16" s="156" t="s">
        <v>239</v>
      </c>
      <c r="AP16" s="156" t="s">
        <v>475</v>
      </c>
      <c r="AQ16" s="156" t="s">
        <v>555</v>
      </c>
      <c r="AR16" s="155" t="s">
        <v>64</v>
      </c>
      <c r="AS16" s="156" t="s">
        <v>324</v>
      </c>
      <c r="AT16" s="159" t="s">
        <v>427</v>
      </c>
      <c r="AU16" s="156" t="s">
        <v>492</v>
      </c>
      <c r="AV16" s="157" t="s">
        <v>489</v>
      </c>
      <c r="AW16" s="156" t="s">
        <v>156</v>
      </c>
      <c r="AX16" s="156" t="s">
        <v>224</v>
      </c>
      <c r="AY16" s="156" t="s">
        <v>50</v>
      </c>
      <c r="AZ16" s="156" t="s">
        <v>149</v>
      </c>
      <c r="BA16" s="156" t="s">
        <v>273</v>
      </c>
      <c r="BB16" s="156" t="s">
        <v>521</v>
      </c>
      <c r="BC16" s="156" t="s">
        <v>295</v>
      </c>
      <c r="BD16" s="156" t="s">
        <v>170</v>
      </c>
      <c r="BE16" s="158" t="s">
        <v>545</v>
      </c>
      <c r="BF16" s="18"/>
    </row>
    <row r="17" spans="1:58" x14ac:dyDescent="0.2">
      <c r="A17" s="2"/>
      <c r="B17" s="2"/>
      <c r="C17" s="2"/>
      <c r="D17" s="102" t="s">
        <v>252</v>
      </c>
      <c r="E17" s="103" t="s">
        <v>200</v>
      </c>
      <c r="F17" s="105">
        <f>B4+(3*B6)</f>
        <v>4</v>
      </c>
      <c r="G17" s="2"/>
      <c r="I17" s="14"/>
      <c r="J17" s="23">
        <f>F474</f>
        <v>461</v>
      </c>
      <c r="K17" s="24">
        <f>F61</f>
        <v>48</v>
      </c>
      <c r="L17" s="24">
        <f>F476</f>
        <v>463</v>
      </c>
      <c r="M17" s="24">
        <f>F102</f>
        <v>89</v>
      </c>
      <c r="N17" s="24">
        <f>F477</f>
        <v>464</v>
      </c>
      <c r="O17" s="24">
        <f>F65</f>
        <v>52</v>
      </c>
      <c r="P17" s="24">
        <f>F482</f>
        <v>469</v>
      </c>
      <c r="Q17" s="24">
        <f>F67</f>
        <v>54</v>
      </c>
      <c r="R17" s="24">
        <f>F68</f>
        <v>55</v>
      </c>
      <c r="S17" s="24">
        <f>F280</f>
        <v>267</v>
      </c>
      <c r="T17" s="24">
        <f>F279</f>
        <v>266</v>
      </c>
      <c r="U17" s="24">
        <f>F164</f>
        <v>151</v>
      </c>
      <c r="V17" s="24">
        <f>F313</f>
        <v>300</v>
      </c>
      <c r="W17" s="24">
        <f>F185</f>
        <v>172</v>
      </c>
      <c r="X17" s="24">
        <f>F303</f>
        <v>290</v>
      </c>
      <c r="Y17" s="24">
        <f>F274</f>
        <v>261</v>
      </c>
      <c r="Z17" s="24">
        <f>F457</f>
        <v>444</v>
      </c>
      <c r="AA17" s="24">
        <f>F272</f>
        <v>259</v>
      </c>
      <c r="AB17" s="24">
        <f>F432</f>
        <v>419</v>
      </c>
      <c r="AC17" s="24">
        <f>F113</f>
        <v>100</v>
      </c>
      <c r="AD17" s="24">
        <f>F269</f>
        <v>256</v>
      </c>
      <c r="AE17" s="24">
        <f>F261</f>
        <v>248</v>
      </c>
      <c r="AF17" s="87">
        <f>F520</f>
        <v>507</v>
      </c>
      <c r="AG17" s="50">
        <f t="shared" si="0"/>
        <v>2151535</v>
      </c>
      <c r="AH17" s="17"/>
      <c r="AI17" s="154" t="s">
        <v>426</v>
      </c>
      <c r="AJ17" s="156" t="s">
        <v>133</v>
      </c>
      <c r="AK17" s="156" t="s">
        <v>441</v>
      </c>
      <c r="AL17" s="156" t="s">
        <v>436</v>
      </c>
      <c r="AM17" s="156" t="s">
        <v>458</v>
      </c>
      <c r="AN17" s="156" t="s">
        <v>244</v>
      </c>
      <c r="AO17" s="156" t="s">
        <v>456</v>
      </c>
      <c r="AP17" s="156" t="s">
        <v>289</v>
      </c>
      <c r="AQ17" s="155" t="s">
        <v>165</v>
      </c>
      <c r="AR17" s="156" t="s">
        <v>284</v>
      </c>
      <c r="AS17" s="156" t="s">
        <v>94</v>
      </c>
      <c r="AT17" s="159" t="s">
        <v>74</v>
      </c>
      <c r="AU17" s="156" t="s">
        <v>286</v>
      </c>
      <c r="AV17" s="156" t="s">
        <v>265</v>
      </c>
      <c r="AW17" s="157" t="s">
        <v>223</v>
      </c>
      <c r="AX17" s="156" t="s">
        <v>126</v>
      </c>
      <c r="AY17" s="156" t="s">
        <v>391</v>
      </c>
      <c r="AZ17" s="156" t="s">
        <v>62</v>
      </c>
      <c r="BA17" s="156" t="s">
        <v>337</v>
      </c>
      <c r="BB17" s="156" t="s">
        <v>183</v>
      </c>
      <c r="BC17" s="156" t="s">
        <v>142</v>
      </c>
      <c r="BD17" s="156" t="s">
        <v>338</v>
      </c>
      <c r="BE17" s="158" t="s">
        <v>511</v>
      </c>
      <c r="BF17" s="18"/>
    </row>
    <row r="18" spans="1:58" x14ac:dyDescent="0.2">
      <c r="A18" s="2"/>
      <c r="B18" s="2"/>
      <c r="C18" s="2"/>
      <c r="D18" s="102" t="s">
        <v>180</v>
      </c>
      <c r="E18" s="103" t="s">
        <v>200</v>
      </c>
      <c r="F18" s="105">
        <f>B4+(4*B6)</f>
        <v>5</v>
      </c>
      <c r="G18" s="2"/>
      <c r="I18" s="14"/>
      <c r="J18" s="23">
        <f>F381</f>
        <v>368</v>
      </c>
      <c r="K18" s="24">
        <f>F196</f>
        <v>183</v>
      </c>
      <c r="L18" s="24">
        <f>F378</f>
        <v>365</v>
      </c>
      <c r="M18" s="24">
        <f>F194</f>
        <v>181</v>
      </c>
      <c r="N18" s="24">
        <f>F379</f>
        <v>366</v>
      </c>
      <c r="O18" s="24">
        <f>F192</f>
        <v>179</v>
      </c>
      <c r="P18" s="24">
        <f>F376</f>
        <v>363</v>
      </c>
      <c r="Q18" s="24">
        <f>F374</f>
        <v>361</v>
      </c>
      <c r="R18" s="24">
        <f>F373</f>
        <v>360</v>
      </c>
      <c r="S18" s="24">
        <f>F27</f>
        <v>14</v>
      </c>
      <c r="T18" s="24">
        <f>F382</f>
        <v>369</v>
      </c>
      <c r="U18" s="24">
        <f>F24</f>
        <v>11</v>
      </c>
      <c r="V18" s="24">
        <f>F16</f>
        <v>3</v>
      </c>
      <c r="W18" s="24">
        <f>F141</f>
        <v>128</v>
      </c>
      <c r="X18" s="24">
        <f>F528</f>
        <v>515</v>
      </c>
      <c r="Y18" s="24">
        <f>F255</f>
        <v>242</v>
      </c>
      <c r="Z18" s="24">
        <f>F329</f>
        <v>316</v>
      </c>
      <c r="AA18" s="24">
        <f>F23</f>
        <v>10</v>
      </c>
      <c r="AB18" s="24">
        <f>F400</f>
        <v>387</v>
      </c>
      <c r="AC18" s="24">
        <f>F236</f>
        <v>223</v>
      </c>
      <c r="AD18" s="24">
        <f>F522</f>
        <v>509</v>
      </c>
      <c r="AE18" s="24">
        <f>F240</f>
        <v>227</v>
      </c>
      <c r="AF18" s="87">
        <f>F428</f>
        <v>415</v>
      </c>
      <c r="AG18" s="50">
        <f t="shared" si="0"/>
        <v>2151535</v>
      </c>
      <c r="AH18" s="17"/>
      <c r="AI18" s="154" t="s">
        <v>544</v>
      </c>
      <c r="AJ18" s="156" t="s">
        <v>485</v>
      </c>
      <c r="AK18" s="156" t="s">
        <v>464</v>
      </c>
      <c r="AL18" s="156" t="s">
        <v>466</v>
      </c>
      <c r="AM18" s="156" t="s">
        <v>405</v>
      </c>
      <c r="AN18" s="156" t="s">
        <v>379</v>
      </c>
      <c r="AO18" s="156" t="s">
        <v>348</v>
      </c>
      <c r="AP18" s="155" t="s">
        <v>113</v>
      </c>
      <c r="AQ18" s="156" t="s">
        <v>241</v>
      </c>
      <c r="AR18" s="156" t="s">
        <v>258</v>
      </c>
      <c r="AS18" s="156" t="s">
        <v>114</v>
      </c>
      <c r="AT18" s="159" t="s">
        <v>35</v>
      </c>
      <c r="AU18" s="156" t="s">
        <v>115</v>
      </c>
      <c r="AV18" s="156" t="s">
        <v>120</v>
      </c>
      <c r="AW18" s="156" t="s">
        <v>558</v>
      </c>
      <c r="AX18" s="157" t="s">
        <v>283</v>
      </c>
      <c r="AY18" s="156" t="s">
        <v>96</v>
      </c>
      <c r="AZ18" s="156" t="s">
        <v>147</v>
      </c>
      <c r="BA18" s="156" t="s">
        <v>365</v>
      </c>
      <c r="BB18" s="156" t="s">
        <v>140</v>
      </c>
      <c r="BC18" s="156" t="s">
        <v>559</v>
      </c>
      <c r="BD18" s="156" t="s">
        <v>406</v>
      </c>
      <c r="BE18" s="158" t="s">
        <v>335</v>
      </c>
      <c r="BF18" s="18"/>
    </row>
    <row r="19" spans="1:58" x14ac:dyDescent="0.2">
      <c r="A19" s="2"/>
      <c r="B19" s="2"/>
      <c r="C19" s="2"/>
      <c r="D19" s="102" t="s">
        <v>50</v>
      </c>
      <c r="E19" s="103" t="s">
        <v>200</v>
      </c>
      <c r="F19" s="104">
        <f>B4+(5*B6)</f>
        <v>6</v>
      </c>
      <c r="G19" s="2"/>
      <c r="I19" s="14"/>
      <c r="J19" s="23">
        <f>F383</f>
        <v>370</v>
      </c>
      <c r="K19" s="24">
        <f>F153</f>
        <v>140</v>
      </c>
      <c r="L19" s="24">
        <f>F387</f>
        <v>374</v>
      </c>
      <c r="M19" s="24">
        <f>F155</f>
        <v>142</v>
      </c>
      <c r="N19" s="24">
        <f>F390</f>
        <v>377</v>
      </c>
      <c r="O19" s="24">
        <f>F157</f>
        <v>144</v>
      </c>
      <c r="P19" s="24">
        <f>F158</f>
        <v>145</v>
      </c>
      <c r="Q19" s="24">
        <f>F159</f>
        <v>146</v>
      </c>
      <c r="R19" s="24">
        <f>F394</f>
        <v>381</v>
      </c>
      <c r="S19" s="24">
        <f>F138</f>
        <v>125</v>
      </c>
      <c r="T19" s="24">
        <f>F485</f>
        <v>472</v>
      </c>
      <c r="U19" s="24">
        <f>F150</f>
        <v>137</v>
      </c>
      <c r="V19" s="24">
        <f>F370</f>
        <v>357</v>
      </c>
      <c r="W19" s="24">
        <f>F17</f>
        <v>4</v>
      </c>
      <c r="X19" s="24">
        <f>F72</f>
        <v>59</v>
      </c>
      <c r="Y19" s="24">
        <f>F366</f>
        <v>353</v>
      </c>
      <c r="Z19" s="24">
        <f>F304</f>
        <v>291</v>
      </c>
      <c r="AA19" s="24">
        <f>F422</f>
        <v>409</v>
      </c>
      <c r="AB19" s="24">
        <f>F524</f>
        <v>511</v>
      </c>
      <c r="AC19" s="24">
        <f>F179</f>
        <v>166</v>
      </c>
      <c r="AD19" s="24">
        <f>F425</f>
        <v>412</v>
      </c>
      <c r="AE19" s="24">
        <f>F87</f>
        <v>74</v>
      </c>
      <c r="AF19" s="87">
        <f>F519</f>
        <v>506</v>
      </c>
      <c r="AG19" s="50">
        <f t="shared" si="0"/>
        <v>2151535</v>
      </c>
      <c r="AH19" s="17"/>
      <c r="AI19" s="154" t="s">
        <v>287</v>
      </c>
      <c r="AJ19" s="156" t="s">
        <v>234</v>
      </c>
      <c r="AK19" s="156" t="s">
        <v>99</v>
      </c>
      <c r="AL19" s="156" t="s">
        <v>279</v>
      </c>
      <c r="AM19" s="156" t="s">
        <v>34</v>
      </c>
      <c r="AN19" s="156" t="s">
        <v>24</v>
      </c>
      <c r="AO19" s="155" t="s">
        <v>201</v>
      </c>
      <c r="AP19" s="156" t="s">
        <v>89</v>
      </c>
      <c r="AQ19" s="156" t="s">
        <v>130</v>
      </c>
      <c r="AR19" s="156" t="s">
        <v>184</v>
      </c>
      <c r="AS19" s="156" t="s">
        <v>404</v>
      </c>
      <c r="AT19" s="159" t="s">
        <v>551</v>
      </c>
      <c r="AU19" s="156" t="s">
        <v>15</v>
      </c>
      <c r="AV19" s="156" t="s">
        <v>252</v>
      </c>
      <c r="AW19" s="156" t="s">
        <v>275</v>
      </c>
      <c r="AX19" s="156" t="s">
        <v>210</v>
      </c>
      <c r="AY19" s="157" t="s">
        <v>95</v>
      </c>
      <c r="AZ19" s="156" t="s">
        <v>334</v>
      </c>
      <c r="BA19" s="156" t="s">
        <v>556</v>
      </c>
      <c r="BB19" s="156" t="s">
        <v>107</v>
      </c>
      <c r="BC19" s="156" t="s">
        <v>399</v>
      </c>
      <c r="BD19" s="156" t="s">
        <v>3</v>
      </c>
      <c r="BE19" s="158" t="s">
        <v>503</v>
      </c>
      <c r="BF19" s="18"/>
    </row>
    <row r="20" spans="1:58" x14ac:dyDescent="0.2">
      <c r="A20" s="2"/>
      <c r="B20" s="2"/>
      <c r="C20" s="2"/>
      <c r="D20" s="102" t="s">
        <v>228</v>
      </c>
      <c r="E20" s="103" t="s">
        <v>200</v>
      </c>
      <c r="F20" s="104">
        <f>B4+(6*B6)</f>
        <v>7</v>
      </c>
      <c r="G20" s="2"/>
      <c r="I20" s="14"/>
      <c r="J20" s="23">
        <f>F405</f>
        <v>392</v>
      </c>
      <c r="K20" s="24">
        <f>F130</f>
        <v>117</v>
      </c>
      <c r="L20" s="24">
        <f>F411</f>
        <v>398</v>
      </c>
      <c r="M20" s="24">
        <f>F132</f>
        <v>119</v>
      </c>
      <c r="N20" s="24">
        <f>F408</f>
        <v>395</v>
      </c>
      <c r="O20" s="24">
        <f>F299</f>
        <v>286</v>
      </c>
      <c r="P20" s="24">
        <f>F413</f>
        <v>400</v>
      </c>
      <c r="Q20" s="24">
        <f>F136</f>
        <v>123</v>
      </c>
      <c r="R20" s="24">
        <f>F508</f>
        <v>495</v>
      </c>
      <c r="S20" s="24">
        <f>F161</f>
        <v>148</v>
      </c>
      <c r="T20" s="24">
        <f>F300</f>
        <v>287</v>
      </c>
      <c r="U20" s="24">
        <f>F75</f>
        <v>62</v>
      </c>
      <c r="V20" s="24">
        <f>F506</f>
        <v>493</v>
      </c>
      <c r="W20" s="24">
        <f>F114</f>
        <v>101</v>
      </c>
      <c r="X20" s="24">
        <f>F367</f>
        <v>354</v>
      </c>
      <c r="Y20" s="24">
        <f>F117</f>
        <v>104</v>
      </c>
      <c r="Z20" s="24">
        <f>F490</f>
        <v>477</v>
      </c>
      <c r="AA20" s="24">
        <f>F54</f>
        <v>41</v>
      </c>
      <c r="AB20" s="24">
        <f>F331</f>
        <v>318</v>
      </c>
      <c r="AC20" s="24">
        <f>F167</f>
        <v>154</v>
      </c>
      <c r="AD20" s="24">
        <f>F338</f>
        <v>325</v>
      </c>
      <c r="AE20" s="24">
        <f>F81</f>
        <v>68</v>
      </c>
      <c r="AF20" s="87">
        <f>F451</f>
        <v>438</v>
      </c>
      <c r="AG20" s="50">
        <f t="shared" si="0"/>
        <v>2151535</v>
      </c>
      <c r="AH20" s="17"/>
      <c r="AI20" s="154" t="s">
        <v>376</v>
      </c>
      <c r="AJ20" s="156" t="s">
        <v>278</v>
      </c>
      <c r="AK20" s="156" t="s">
        <v>357</v>
      </c>
      <c r="AL20" s="156" t="s">
        <v>23</v>
      </c>
      <c r="AM20" s="156" t="s">
        <v>327</v>
      </c>
      <c r="AN20" s="155" t="s">
        <v>127</v>
      </c>
      <c r="AO20" s="156" t="s">
        <v>305</v>
      </c>
      <c r="AP20" s="156" t="s">
        <v>136</v>
      </c>
      <c r="AQ20" s="156" t="s">
        <v>534</v>
      </c>
      <c r="AR20" s="156" t="s">
        <v>137</v>
      </c>
      <c r="AS20" s="156" t="s">
        <v>299</v>
      </c>
      <c r="AT20" s="159" t="s">
        <v>214</v>
      </c>
      <c r="AU20" s="156" t="s">
        <v>560</v>
      </c>
      <c r="AV20" s="156" t="s">
        <v>72</v>
      </c>
      <c r="AW20" s="156" t="s">
        <v>81</v>
      </c>
      <c r="AX20" s="156" t="s">
        <v>291</v>
      </c>
      <c r="AY20" s="156" t="s">
        <v>403</v>
      </c>
      <c r="AZ20" s="157" t="s">
        <v>347</v>
      </c>
      <c r="BA20" s="156" t="s">
        <v>336</v>
      </c>
      <c r="BB20" s="156" t="s">
        <v>293</v>
      </c>
      <c r="BC20" s="156" t="s">
        <v>270</v>
      </c>
      <c r="BD20" s="156" t="s">
        <v>529</v>
      </c>
      <c r="BE20" s="158" t="s">
        <v>460</v>
      </c>
      <c r="BF20" s="18"/>
    </row>
    <row r="21" spans="1:58" x14ac:dyDescent="0.2">
      <c r="A21" s="2"/>
      <c r="B21" s="2"/>
      <c r="C21" s="2"/>
      <c r="D21" s="102" t="s">
        <v>100</v>
      </c>
      <c r="E21" s="103" t="s">
        <v>200</v>
      </c>
      <c r="F21" s="105">
        <f>B4+(7*B6)</f>
        <v>8</v>
      </c>
      <c r="G21" s="2"/>
      <c r="I21" s="14"/>
      <c r="J21" s="23">
        <f>F447</f>
        <v>434</v>
      </c>
      <c r="K21" s="24">
        <f>F127</f>
        <v>114</v>
      </c>
      <c r="L21" s="24">
        <f>F448</f>
        <v>435</v>
      </c>
      <c r="M21" s="24">
        <f>F125</f>
        <v>112</v>
      </c>
      <c r="N21" s="24">
        <f>F245</f>
        <v>232</v>
      </c>
      <c r="O21" s="24">
        <f>F123</f>
        <v>110</v>
      </c>
      <c r="P21" s="24">
        <f>F445</f>
        <v>432</v>
      </c>
      <c r="Q21" s="24">
        <f>F121</f>
        <v>108</v>
      </c>
      <c r="R21" s="24">
        <f>F441</f>
        <v>428</v>
      </c>
      <c r="S21" s="24">
        <f>F264</f>
        <v>251</v>
      </c>
      <c r="T21" s="24">
        <f>F372</f>
        <v>359</v>
      </c>
      <c r="U21" s="24">
        <f>F106</f>
        <v>93</v>
      </c>
      <c r="V21" s="24">
        <f>F486</f>
        <v>473</v>
      </c>
      <c r="W21" s="24">
        <f>F47</f>
        <v>34</v>
      </c>
      <c r="X21" s="24">
        <f>F459</f>
        <v>446</v>
      </c>
      <c r="Y21" s="24">
        <f>F140</f>
        <v>127</v>
      </c>
      <c r="Z21" s="24">
        <f>F365</f>
        <v>352</v>
      </c>
      <c r="AA21" s="24">
        <f>F112</f>
        <v>99</v>
      </c>
      <c r="AB21" s="24">
        <f>F492</f>
        <v>479</v>
      </c>
      <c r="AC21" s="24">
        <f>F144</f>
        <v>131</v>
      </c>
      <c r="AD21" s="24">
        <f>F453</f>
        <v>440</v>
      </c>
      <c r="AE21" s="24">
        <f>F170</f>
        <v>157</v>
      </c>
      <c r="AF21" s="87">
        <f>F262</f>
        <v>249</v>
      </c>
      <c r="AG21" s="50">
        <f t="shared" si="0"/>
        <v>2151535</v>
      </c>
      <c r="AH21" s="17"/>
      <c r="AI21" s="154" t="s">
        <v>459</v>
      </c>
      <c r="AJ21" s="156" t="s">
        <v>480</v>
      </c>
      <c r="AK21" s="156" t="s">
        <v>402</v>
      </c>
      <c r="AL21" s="156" t="s">
        <v>467</v>
      </c>
      <c r="AM21" s="155" t="s">
        <v>10</v>
      </c>
      <c r="AN21" s="156" t="s">
        <v>323</v>
      </c>
      <c r="AO21" s="156" t="s">
        <v>368</v>
      </c>
      <c r="AP21" s="156" t="s">
        <v>104</v>
      </c>
      <c r="AQ21" s="156" t="s">
        <v>358</v>
      </c>
      <c r="AR21" s="156" t="s">
        <v>434</v>
      </c>
      <c r="AS21" s="156" t="s">
        <v>66</v>
      </c>
      <c r="AT21" s="159" t="s">
        <v>151</v>
      </c>
      <c r="AU21" s="156" t="s">
        <v>452</v>
      </c>
      <c r="AV21" s="156" t="s">
        <v>274</v>
      </c>
      <c r="AW21" s="156" t="s">
        <v>392</v>
      </c>
      <c r="AX21" s="156" t="s">
        <v>247</v>
      </c>
      <c r="AY21" s="156" t="s">
        <v>33</v>
      </c>
      <c r="AZ21" s="156" t="s">
        <v>4</v>
      </c>
      <c r="BA21" s="157" t="s">
        <v>448</v>
      </c>
      <c r="BB21" s="156" t="s">
        <v>38</v>
      </c>
      <c r="BC21" s="156" t="s">
        <v>389</v>
      </c>
      <c r="BD21" s="156" t="s">
        <v>350</v>
      </c>
      <c r="BE21" s="158" t="s">
        <v>310</v>
      </c>
      <c r="BF21" s="18"/>
    </row>
    <row r="22" spans="1:58" x14ac:dyDescent="0.2">
      <c r="A22" s="2"/>
      <c r="B22" s="2"/>
      <c r="C22" s="2"/>
      <c r="D22" s="102" t="s">
        <v>273</v>
      </c>
      <c r="E22" s="103" t="s">
        <v>200</v>
      </c>
      <c r="F22" s="105">
        <f>B4+(8*B6)</f>
        <v>9</v>
      </c>
      <c r="G22" s="2"/>
      <c r="I22" s="14"/>
      <c r="J22" s="23">
        <f>F471</f>
        <v>458</v>
      </c>
      <c r="K22" s="24">
        <f>F104</f>
        <v>91</v>
      </c>
      <c r="L22" s="24">
        <f>F467</f>
        <v>454</v>
      </c>
      <c r="M22" s="24">
        <f>F63</f>
        <v>50</v>
      </c>
      <c r="N22" s="24">
        <f>F468</f>
        <v>455</v>
      </c>
      <c r="O22" s="24">
        <f>F100</f>
        <v>87</v>
      </c>
      <c r="P22" s="24">
        <f>F465</f>
        <v>452</v>
      </c>
      <c r="Q22" s="24">
        <f>F98</f>
        <v>85</v>
      </c>
      <c r="R22" s="24">
        <f>F462</f>
        <v>449</v>
      </c>
      <c r="S22" s="24">
        <f>F96</f>
        <v>83</v>
      </c>
      <c r="T22" s="24">
        <f>F347</f>
        <v>334</v>
      </c>
      <c r="U22" s="24">
        <f>F208</f>
        <v>195</v>
      </c>
      <c r="V22" s="24">
        <f>F393</f>
        <v>380</v>
      </c>
      <c r="W22" s="24">
        <f>F172</f>
        <v>159</v>
      </c>
      <c r="X22" s="24">
        <f>F419</f>
        <v>406</v>
      </c>
      <c r="Y22" s="24">
        <f>F165</f>
        <v>152</v>
      </c>
      <c r="Z22" s="24">
        <f>F342</f>
        <v>329</v>
      </c>
      <c r="AA22" s="24">
        <f>F181</f>
        <v>168</v>
      </c>
      <c r="AB22" s="24">
        <f>F363</f>
        <v>350</v>
      </c>
      <c r="AC22" s="24">
        <f>F57</f>
        <v>44</v>
      </c>
      <c r="AD22" s="24">
        <f>F402</f>
        <v>389</v>
      </c>
      <c r="AE22" s="24">
        <f>F147</f>
        <v>134</v>
      </c>
      <c r="AF22" s="87">
        <f>F404</f>
        <v>391</v>
      </c>
      <c r="AG22" s="50">
        <f t="shared" si="0"/>
        <v>2151535</v>
      </c>
      <c r="AH22" s="17"/>
      <c r="AI22" s="154" t="s">
        <v>447</v>
      </c>
      <c r="AJ22" s="156" t="s">
        <v>506</v>
      </c>
      <c r="AK22" s="156" t="s">
        <v>430</v>
      </c>
      <c r="AL22" s="155" t="s">
        <v>198</v>
      </c>
      <c r="AM22" s="156" t="s">
        <v>415</v>
      </c>
      <c r="AN22" s="156" t="s">
        <v>344</v>
      </c>
      <c r="AO22" s="156" t="s">
        <v>433</v>
      </c>
      <c r="AP22" s="156" t="s">
        <v>150</v>
      </c>
      <c r="AQ22" s="156" t="s">
        <v>446</v>
      </c>
      <c r="AR22" s="156" t="s">
        <v>103</v>
      </c>
      <c r="AS22" s="156" t="s">
        <v>65</v>
      </c>
      <c r="AT22" s="159" t="s">
        <v>203</v>
      </c>
      <c r="AU22" s="156" t="s">
        <v>257</v>
      </c>
      <c r="AV22" s="156" t="s">
        <v>442</v>
      </c>
      <c r="AW22" s="156" t="s">
        <v>345</v>
      </c>
      <c r="AX22" s="156" t="s">
        <v>248</v>
      </c>
      <c r="AY22" s="156" t="s">
        <v>80</v>
      </c>
      <c r="AZ22" s="156" t="s">
        <v>154</v>
      </c>
      <c r="BA22" s="156" t="s">
        <v>271</v>
      </c>
      <c r="BB22" s="157" t="s">
        <v>432</v>
      </c>
      <c r="BC22" s="156" t="s">
        <v>410</v>
      </c>
      <c r="BD22" s="156" t="s">
        <v>321</v>
      </c>
      <c r="BE22" s="158" t="s">
        <v>528</v>
      </c>
      <c r="BF22" s="18"/>
    </row>
    <row r="23" spans="1:58" x14ac:dyDescent="0.2">
      <c r="A23" s="2"/>
      <c r="B23" s="2"/>
      <c r="C23" s="2"/>
      <c r="D23" s="102" t="s">
        <v>147</v>
      </c>
      <c r="E23" s="103" t="s">
        <v>200</v>
      </c>
      <c r="F23" s="104">
        <f>B4+(9*B6)</f>
        <v>10</v>
      </c>
      <c r="G23" s="2"/>
      <c r="I23" s="14"/>
      <c r="J23" s="23">
        <f>F358</f>
        <v>345</v>
      </c>
      <c r="K23" s="24">
        <f>F219</f>
        <v>206</v>
      </c>
      <c r="L23" s="24">
        <f>F126</f>
        <v>113</v>
      </c>
      <c r="M23" s="24">
        <f>F217</f>
        <v>204</v>
      </c>
      <c r="N23" s="24">
        <f>F355</f>
        <v>342</v>
      </c>
      <c r="O23" s="24">
        <f>F215</f>
        <v>202</v>
      </c>
      <c r="P23" s="24">
        <f>F500</f>
        <v>487</v>
      </c>
      <c r="Q23" s="24">
        <f>F246</f>
        <v>233</v>
      </c>
      <c r="R23" s="24">
        <f>F291</f>
        <v>278</v>
      </c>
      <c r="S23" s="24">
        <f>F211</f>
        <v>198</v>
      </c>
      <c r="T23" s="24">
        <f>F504</f>
        <v>491</v>
      </c>
      <c r="U23" s="24">
        <f>F49</f>
        <v>36</v>
      </c>
      <c r="V23" s="24">
        <f>F407</f>
        <v>394</v>
      </c>
      <c r="W23" s="24">
        <f>F326</f>
        <v>313</v>
      </c>
      <c r="X23" s="24">
        <f>F436</f>
        <v>423</v>
      </c>
      <c r="Y23" s="24">
        <f>F51</f>
        <v>38</v>
      </c>
      <c r="Z23" s="24">
        <f>F513</f>
        <v>500</v>
      </c>
      <c r="AA23" s="24">
        <f>F146</f>
        <v>133</v>
      </c>
      <c r="AB23" s="24">
        <f>F110</f>
        <v>97</v>
      </c>
      <c r="AC23" s="24">
        <f>F86</f>
        <v>73</v>
      </c>
      <c r="AD23" s="24">
        <f>F494</f>
        <v>481</v>
      </c>
      <c r="AE23" s="24">
        <f>F107</f>
        <v>94</v>
      </c>
      <c r="AF23" s="87">
        <f>F427</f>
        <v>414</v>
      </c>
      <c r="AG23" s="50">
        <f t="shared" si="0"/>
        <v>2151535</v>
      </c>
      <c r="AH23" s="17"/>
      <c r="AI23" s="154" t="s">
        <v>526</v>
      </c>
      <c r="AJ23" s="156" t="s">
        <v>549</v>
      </c>
      <c r="AK23" s="155" t="s">
        <v>417</v>
      </c>
      <c r="AL23" s="156" t="s">
        <v>439</v>
      </c>
      <c r="AM23" s="156" t="s">
        <v>388</v>
      </c>
      <c r="AN23" s="156" t="s">
        <v>329</v>
      </c>
      <c r="AO23" s="156" t="s">
        <v>552</v>
      </c>
      <c r="AP23" s="156" t="s">
        <v>189</v>
      </c>
      <c r="AQ23" s="156" t="s">
        <v>207</v>
      </c>
      <c r="AR23" s="156" t="s">
        <v>139</v>
      </c>
      <c r="AS23" s="156" t="s">
        <v>524</v>
      </c>
      <c r="AT23" s="159" t="s">
        <v>36</v>
      </c>
      <c r="AU23" s="156" t="s">
        <v>349</v>
      </c>
      <c r="AV23" s="156" t="s">
        <v>176</v>
      </c>
      <c r="AW23" s="156" t="s">
        <v>330</v>
      </c>
      <c r="AX23" s="156" t="s">
        <v>84</v>
      </c>
      <c r="AY23" s="156" t="s">
        <v>483</v>
      </c>
      <c r="AZ23" s="156" t="s">
        <v>325</v>
      </c>
      <c r="BA23" s="156" t="s">
        <v>262</v>
      </c>
      <c r="BB23" s="156" t="s">
        <v>134</v>
      </c>
      <c r="BC23" s="157" t="s">
        <v>396</v>
      </c>
      <c r="BD23" s="156" t="s">
        <v>22</v>
      </c>
      <c r="BE23" s="158" t="s">
        <v>507</v>
      </c>
      <c r="BF23" s="18"/>
    </row>
    <row r="24" spans="1:58" x14ac:dyDescent="0.2">
      <c r="A24" s="2"/>
      <c r="B24" s="2"/>
      <c r="C24" s="2"/>
      <c r="D24" s="102" t="s">
        <v>35</v>
      </c>
      <c r="E24" s="103" t="s">
        <v>200</v>
      </c>
      <c r="F24" s="104">
        <f>B4+(10*B6)</f>
        <v>11</v>
      </c>
      <c r="G24" s="2"/>
      <c r="I24" s="14"/>
      <c r="J24" s="23">
        <f>F497</f>
        <v>484</v>
      </c>
      <c r="K24" s="24">
        <f>F38</f>
        <v>25</v>
      </c>
      <c r="L24" s="24">
        <f>F501</f>
        <v>488</v>
      </c>
      <c r="M24" s="24">
        <f>F40</f>
        <v>27</v>
      </c>
      <c r="N24" s="24">
        <f>F503</f>
        <v>490</v>
      </c>
      <c r="O24" s="24">
        <f>F42</f>
        <v>29</v>
      </c>
      <c r="P24" s="24">
        <f>F352</f>
        <v>339</v>
      </c>
      <c r="Q24" s="24">
        <f>F213</f>
        <v>200</v>
      </c>
      <c r="R24" s="24">
        <f>F417</f>
        <v>404</v>
      </c>
      <c r="S24" s="24">
        <f>F119</f>
        <v>106</v>
      </c>
      <c r="T24" s="24">
        <f>F414</f>
        <v>401</v>
      </c>
      <c r="U24" s="24">
        <f>F244</f>
        <v>231</v>
      </c>
      <c r="V24" s="24">
        <f>F346</f>
        <v>333</v>
      </c>
      <c r="W24" s="24">
        <f>F205</f>
        <v>192</v>
      </c>
      <c r="X24" s="24">
        <f>F344</f>
        <v>331</v>
      </c>
      <c r="Y24" s="24">
        <f>F207</f>
        <v>194</v>
      </c>
      <c r="Z24" s="24">
        <f>F421</f>
        <v>408</v>
      </c>
      <c r="AA24" s="24">
        <f>F203</f>
        <v>190</v>
      </c>
      <c r="AB24" s="24">
        <f>F423</f>
        <v>410</v>
      </c>
      <c r="AC24" s="24">
        <f>F202</f>
        <v>189</v>
      </c>
      <c r="AD24" s="24">
        <f>F309</f>
        <v>296</v>
      </c>
      <c r="AE24" s="24">
        <f>F18</f>
        <v>5</v>
      </c>
      <c r="AF24" s="87">
        <f>F336</f>
        <v>323</v>
      </c>
      <c r="AG24" s="50">
        <f t="shared" si="0"/>
        <v>2151535</v>
      </c>
      <c r="AH24" s="17"/>
      <c r="AI24" s="154" t="s">
        <v>547</v>
      </c>
      <c r="AJ24" s="155" t="s">
        <v>197</v>
      </c>
      <c r="AK24" s="156" t="s">
        <v>530</v>
      </c>
      <c r="AL24" s="156" t="s">
        <v>243</v>
      </c>
      <c r="AM24" s="156" t="s">
        <v>543</v>
      </c>
      <c r="AN24" s="156" t="s">
        <v>288</v>
      </c>
      <c r="AO24" s="156" t="s">
        <v>47</v>
      </c>
      <c r="AP24" s="156" t="s">
        <v>187</v>
      </c>
      <c r="AQ24" s="156" t="s">
        <v>339</v>
      </c>
      <c r="AR24" s="156" t="s">
        <v>54</v>
      </c>
      <c r="AS24" s="156" t="s">
        <v>370</v>
      </c>
      <c r="AT24" s="159" t="s">
        <v>141</v>
      </c>
      <c r="AU24" s="156" t="s">
        <v>193</v>
      </c>
      <c r="AV24" s="156" t="s">
        <v>281</v>
      </c>
      <c r="AW24" s="156" t="s">
        <v>145</v>
      </c>
      <c r="AX24" s="156" t="s">
        <v>26</v>
      </c>
      <c r="AY24" s="156" t="s">
        <v>353</v>
      </c>
      <c r="AZ24" s="156" t="s">
        <v>219</v>
      </c>
      <c r="BA24" s="156" t="s">
        <v>342</v>
      </c>
      <c r="BB24" s="156" t="s">
        <v>41</v>
      </c>
      <c r="BC24" s="156" t="s">
        <v>462</v>
      </c>
      <c r="BD24" s="157" t="s">
        <v>180</v>
      </c>
      <c r="BE24" s="158" t="s">
        <v>225</v>
      </c>
      <c r="BF24" s="18"/>
    </row>
    <row r="25" spans="1:58" ht="13.5" thickBot="1" x14ac:dyDescent="0.25">
      <c r="A25" s="2"/>
      <c r="B25" s="2"/>
      <c r="C25" s="2"/>
      <c r="D25" s="102" t="s">
        <v>212</v>
      </c>
      <c r="E25" s="103" t="s">
        <v>200</v>
      </c>
      <c r="F25" s="105">
        <f>B4+(11*B6)</f>
        <v>12</v>
      </c>
      <c r="G25" s="2"/>
      <c r="I25" s="14"/>
      <c r="J25" s="91">
        <f>F248</f>
        <v>235</v>
      </c>
      <c r="K25" s="88">
        <f>F249</f>
        <v>236</v>
      </c>
      <c r="L25" s="88">
        <f>F296</f>
        <v>283</v>
      </c>
      <c r="M25" s="88">
        <f>F250</f>
        <v>237</v>
      </c>
      <c r="N25" s="88">
        <f>F298</f>
        <v>285</v>
      </c>
      <c r="O25" s="88">
        <f>F251</f>
        <v>238</v>
      </c>
      <c r="P25" s="88">
        <f>F293</f>
        <v>280</v>
      </c>
      <c r="Q25" s="88">
        <f>F44</f>
        <v>31</v>
      </c>
      <c r="R25" s="88">
        <f>F350</f>
        <v>337</v>
      </c>
      <c r="S25" s="88">
        <f>F46</f>
        <v>33</v>
      </c>
      <c r="T25" s="88">
        <f>F464</f>
        <v>451</v>
      </c>
      <c r="U25" s="88">
        <f>F90</f>
        <v>77</v>
      </c>
      <c r="V25" s="88">
        <f>F461</f>
        <v>448</v>
      </c>
      <c r="W25" s="88">
        <f>F93</f>
        <v>80</v>
      </c>
      <c r="X25" s="88">
        <f>F511</f>
        <v>498</v>
      </c>
      <c r="Y25" s="88">
        <f>F83</f>
        <v>70</v>
      </c>
      <c r="Z25" s="88">
        <f>F434</f>
        <v>421</v>
      </c>
      <c r="AA25" s="88">
        <f>F84</f>
        <v>71</v>
      </c>
      <c r="AB25" s="88">
        <f>F515</f>
        <v>502</v>
      </c>
      <c r="AC25" s="88">
        <f>F259</f>
        <v>246</v>
      </c>
      <c r="AD25" s="88">
        <f>F517</f>
        <v>504</v>
      </c>
      <c r="AE25" s="88">
        <f>F199</f>
        <v>186</v>
      </c>
      <c r="AF25" s="89">
        <f>F359</f>
        <v>346</v>
      </c>
      <c r="AG25" s="50">
        <f t="shared" si="0"/>
        <v>2151535</v>
      </c>
      <c r="AH25" s="17"/>
      <c r="AI25" s="165" t="s">
        <v>236</v>
      </c>
      <c r="AJ25" s="166" t="s">
        <v>125</v>
      </c>
      <c r="AK25" s="166" t="s">
        <v>191</v>
      </c>
      <c r="AL25" s="166" t="s">
        <v>297</v>
      </c>
      <c r="AM25" s="166" t="s">
        <v>238</v>
      </c>
      <c r="AN25" s="166" t="s">
        <v>173</v>
      </c>
      <c r="AO25" s="166" t="s">
        <v>253</v>
      </c>
      <c r="AP25" s="166" t="s">
        <v>51</v>
      </c>
      <c r="AQ25" s="166" t="s">
        <v>301</v>
      </c>
      <c r="AR25" s="166" t="s">
        <v>101</v>
      </c>
      <c r="AS25" s="166" t="s">
        <v>412</v>
      </c>
      <c r="AT25" s="177" t="s">
        <v>245</v>
      </c>
      <c r="AU25" s="166" t="s">
        <v>422</v>
      </c>
      <c r="AV25" s="166" t="s">
        <v>166</v>
      </c>
      <c r="AW25" s="166" t="s">
        <v>477</v>
      </c>
      <c r="AX25" s="166" t="s">
        <v>215</v>
      </c>
      <c r="AY25" s="166" t="s">
        <v>372</v>
      </c>
      <c r="AZ25" s="166" t="s">
        <v>86</v>
      </c>
      <c r="BA25" s="166" t="s">
        <v>518</v>
      </c>
      <c r="BB25" s="166" t="s">
        <v>76</v>
      </c>
      <c r="BC25" s="166" t="s">
        <v>546</v>
      </c>
      <c r="BD25" s="166" t="s">
        <v>123</v>
      </c>
      <c r="BE25" s="169" t="s">
        <v>178</v>
      </c>
      <c r="BF25" s="18"/>
    </row>
    <row r="26" spans="1:58" x14ac:dyDescent="0.2">
      <c r="A26" s="2"/>
      <c r="B26" s="2"/>
      <c r="C26" s="2"/>
      <c r="D26" s="102" t="s">
        <v>83</v>
      </c>
      <c r="E26" s="103" t="s">
        <v>200</v>
      </c>
      <c r="F26" s="105">
        <f>B4+(12*B6)</f>
        <v>13</v>
      </c>
      <c r="G26" s="2"/>
      <c r="I26" s="14"/>
      <c r="J26" s="72">
        <f t="shared" ref="J26:AF26" si="1">SUM(J3:J25)</f>
        <v>6095</v>
      </c>
      <c r="K26" s="73">
        <f t="shared" si="1"/>
        <v>6095</v>
      </c>
      <c r="L26" s="73">
        <f t="shared" si="1"/>
        <v>6095</v>
      </c>
      <c r="M26" s="73">
        <f t="shared" si="1"/>
        <v>6095</v>
      </c>
      <c r="N26" s="73">
        <f t="shared" si="1"/>
        <v>6095</v>
      </c>
      <c r="O26" s="73">
        <f t="shared" si="1"/>
        <v>6095</v>
      </c>
      <c r="P26" s="73">
        <f t="shared" si="1"/>
        <v>6095</v>
      </c>
      <c r="Q26" s="73">
        <f t="shared" si="1"/>
        <v>6095</v>
      </c>
      <c r="R26" s="73">
        <f t="shared" si="1"/>
        <v>6095</v>
      </c>
      <c r="S26" s="73">
        <f t="shared" si="1"/>
        <v>6095</v>
      </c>
      <c r="T26" s="73">
        <f t="shared" si="1"/>
        <v>6095</v>
      </c>
      <c r="U26" s="73">
        <f t="shared" si="1"/>
        <v>6095</v>
      </c>
      <c r="V26" s="73">
        <f t="shared" si="1"/>
        <v>6095</v>
      </c>
      <c r="W26" s="73">
        <f t="shared" si="1"/>
        <v>6095</v>
      </c>
      <c r="X26" s="73">
        <f t="shared" si="1"/>
        <v>6095</v>
      </c>
      <c r="Y26" s="73">
        <f t="shared" si="1"/>
        <v>6095</v>
      </c>
      <c r="Z26" s="73">
        <f t="shared" si="1"/>
        <v>6095</v>
      </c>
      <c r="AA26" s="73">
        <f t="shared" si="1"/>
        <v>6095</v>
      </c>
      <c r="AB26" s="73">
        <f t="shared" si="1"/>
        <v>6095</v>
      </c>
      <c r="AC26" s="73">
        <f t="shared" si="1"/>
        <v>6095</v>
      </c>
      <c r="AD26" s="73">
        <f t="shared" si="1"/>
        <v>6095</v>
      </c>
      <c r="AE26" s="73">
        <f t="shared" si="1"/>
        <v>6095</v>
      </c>
      <c r="AF26" s="73">
        <f t="shared" si="1"/>
        <v>6095</v>
      </c>
      <c r="AG26" s="51">
        <f>J3^3+K4^3+L5^3+M6^3+N7^3+O8^3+P9^3+Q10^3+R11^3+S12^3+T13^3+U14^3+V15^3+W16^3+X17^3+Y18^3+Z19^3+AA20^3+AB21^3+AC22^3+AD23^3+AE24^3+AF25^3</f>
        <v>854427575</v>
      </c>
      <c r="AH26" s="1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8"/>
    </row>
    <row r="27" spans="1:58" ht="13.5" thickBot="1" x14ac:dyDescent="0.25">
      <c r="A27" s="2"/>
      <c r="B27" s="2"/>
      <c r="C27" s="2"/>
      <c r="D27" s="102" t="s">
        <v>258</v>
      </c>
      <c r="E27" s="103" t="s">
        <v>200</v>
      </c>
      <c r="F27" s="104">
        <f>B4+(13*B6)</f>
        <v>14</v>
      </c>
      <c r="G27" s="2"/>
      <c r="I27" s="14"/>
      <c r="J27" s="41">
        <f t="shared" ref="J27:AF27" si="2">SUMSQ(J3:J25)</f>
        <v>2151535</v>
      </c>
      <c r="K27" s="42">
        <f t="shared" si="2"/>
        <v>2151535</v>
      </c>
      <c r="L27" s="42">
        <f t="shared" si="2"/>
        <v>2151535</v>
      </c>
      <c r="M27" s="42">
        <f t="shared" si="2"/>
        <v>2151535</v>
      </c>
      <c r="N27" s="42">
        <f t="shared" si="2"/>
        <v>2151535</v>
      </c>
      <c r="O27" s="42">
        <f t="shared" si="2"/>
        <v>2151535</v>
      </c>
      <c r="P27" s="42">
        <f t="shared" si="2"/>
        <v>2151535</v>
      </c>
      <c r="Q27" s="42">
        <f t="shared" si="2"/>
        <v>2151535</v>
      </c>
      <c r="R27" s="42">
        <f t="shared" si="2"/>
        <v>2151535</v>
      </c>
      <c r="S27" s="42">
        <f t="shared" si="2"/>
        <v>2151535</v>
      </c>
      <c r="T27" s="42">
        <f t="shared" si="2"/>
        <v>2151535</v>
      </c>
      <c r="U27" s="151">
        <f>U3^3+U4^3+U5^3+U6^3+U7^3+U8^3+U9^3+U10^3+U11^3+U12^3+U13^3+U14^3+U15^3+U16^3+U17^3+U18^3+U19^3+U20^3+U21^3+U22^3+U23^3+U24^3+U25^3</f>
        <v>854427575</v>
      </c>
      <c r="V27" s="42">
        <f t="shared" si="2"/>
        <v>2151535</v>
      </c>
      <c r="W27" s="42">
        <f t="shared" si="2"/>
        <v>2151535</v>
      </c>
      <c r="X27" s="42">
        <f t="shared" si="2"/>
        <v>2151535</v>
      </c>
      <c r="Y27" s="42">
        <f t="shared" si="2"/>
        <v>2151535</v>
      </c>
      <c r="Z27" s="42">
        <f t="shared" si="2"/>
        <v>2151535</v>
      </c>
      <c r="AA27" s="42">
        <f t="shared" si="2"/>
        <v>2151535</v>
      </c>
      <c r="AB27" s="42">
        <f t="shared" si="2"/>
        <v>2151535</v>
      </c>
      <c r="AC27" s="42">
        <f t="shared" si="2"/>
        <v>2151535</v>
      </c>
      <c r="AD27" s="42">
        <f t="shared" si="2"/>
        <v>2151535</v>
      </c>
      <c r="AE27" s="42">
        <f t="shared" si="2"/>
        <v>2151535</v>
      </c>
      <c r="AF27" s="42">
        <f t="shared" si="2"/>
        <v>2151535</v>
      </c>
      <c r="AG27" s="55">
        <f>J25^3+K24^3+L23^3+M22^3+N21^3+O20^3+P19^3+Q18^3+R17^3+S16^3+T15^3+U14^3+V13^3+W12^3+X11^3+Y10^3+Z9^3+AA8^3+AB7^3+AC6^3+AD5^3+AE4^3+AF3^3</f>
        <v>854427575</v>
      </c>
      <c r="AH27" s="17"/>
      <c r="AI27" s="156" t="s">
        <v>531</v>
      </c>
      <c r="AJ27" s="156" t="s">
        <v>514</v>
      </c>
      <c r="AK27" s="156" t="s">
        <v>2</v>
      </c>
      <c r="AL27" s="156" t="s">
        <v>500</v>
      </c>
      <c r="AM27" s="156" t="s">
        <v>70</v>
      </c>
      <c r="AN27" s="156" t="s">
        <v>520</v>
      </c>
      <c r="AO27" s="156" t="s">
        <v>43</v>
      </c>
      <c r="AP27" s="156" t="s">
        <v>175</v>
      </c>
      <c r="AQ27" s="156" t="s">
        <v>221</v>
      </c>
      <c r="AR27" s="156" t="s">
        <v>30</v>
      </c>
      <c r="AS27" s="156" t="s">
        <v>110</v>
      </c>
      <c r="AT27" s="156" t="s">
        <v>222</v>
      </c>
      <c r="AU27" s="156" t="s">
        <v>45</v>
      </c>
      <c r="AV27" s="156" t="s">
        <v>489</v>
      </c>
      <c r="AW27" s="156" t="s">
        <v>223</v>
      </c>
      <c r="AX27" s="156" t="s">
        <v>283</v>
      </c>
      <c r="AY27" s="156" t="s">
        <v>95</v>
      </c>
      <c r="AZ27" s="156" t="s">
        <v>347</v>
      </c>
      <c r="BA27" s="156" t="s">
        <v>448</v>
      </c>
      <c r="BB27" s="156" t="s">
        <v>432</v>
      </c>
      <c r="BC27" s="156" t="s">
        <v>396</v>
      </c>
      <c r="BD27" s="156" t="s">
        <v>180</v>
      </c>
      <c r="BE27" s="156" t="s">
        <v>178</v>
      </c>
      <c r="BF27" s="18"/>
    </row>
    <row r="28" spans="1:58" ht="13.5" thickBot="1" x14ac:dyDescent="0.25">
      <c r="A28" s="2"/>
      <c r="B28" s="2"/>
      <c r="C28" s="2"/>
      <c r="D28" s="102" t="s">
        <v>131</v>
      </c>
      <c r="E28" s="103" t="s">
        <v>200</v>
      </c>
      <c r="F28" s="104">
        <f>B4+(14*B6)</f>
        <v>15</v>
      </c>
      <c r="G28" s="2"/>
      <c r="I28" s="45"/>
      <c r="J28" s="92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46"/>
      <c r="AI28" s="166" t="s">
        <v>236</v>
      </c>
      <c r="AJ28" s="166" t="s">
        <v>197</v>
      </c>
      <c r="AK28" s="166" t="s">
        <v>417</v>
      </c>
      <c r="AL28" s="166" t="s">
        <v>198</v>
      </c>
      <c r="AM28" s="166" t="s">
        <v>10</v>
      </c>
      <c r="AN28" s="166" t="s">
        <v>127</v>
      </c>
      <c r="AO28" s="166" t="s">
        <v>201</v>
      </c>
      <c r="AP28" s="166" t="s">
        <v>113</v>
      </c>
      <c r="AQ28" s="166" t="s">
        <v>165</v>
      </c>
      <c r="AR28" s="166" t="s">
        <v>64</v>
      </c>
      <c r="AS28" s="166" t="s">
        <v>218</v>
      </c>
      <c r="AT28" s="166" t="s">
        <v>222</v>
      </c>
      <c r="AU28" s="166" t="s">
        <v>548</v>
      </c>
      <c r="AV28" s="166" t="s">
        <v>75</v>
      </c>
      <c r="AW28" s="166" t="s">
        <v>429</v>
      </c>
      <c r="AX28" s="166" t="s">
        <v>25</v>
      </c>
      <c r="AY28" s="166" t="s">
        <v>242</v>
      </c>
      <c r="AZ28" s="166" t="s">
        <v>28</v>
      </c>
      <c r="BA28" s="166" t="s">
        <v>517</v>
      </c>
      <c r="BB28" s="166" t="s">
        <v>438</v>
      </c>
      <c r="BC28" s="166" t="s">
        <v>375</v>
      </c>
      <c r="BD28" s="166" t="s">
        <v>503</v>
      </c>
      <c r="BE28" s="166" t="s">
        <v>378</v>
      </c>
      <c r="BF28" s="44"/>
    </row>
    <row r="29" spans="1:58" x14ac:dyDescent="0.2">
      <c r="A29" s="2"/>
      <c r="B29" s="2"/>
      <c r="C29" s="2"/>
      <c r="D29" s="102" t="s">
        <v>17</v>
      </c>
      <c r="E29" s="103" t="s">
        <v>200</v>
      </c>
      <c r="F29" s="104">
        <f>B4+(15*B6)</f>
        <v>16</v>
      </c>
      <c r="G29" s="2"/>
      <c r="I29" s="4" t="s">
        <v>304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6"/>
    </row>
    <row r="30" spans="1:58" x14ac:dyDescent="0.2">
      <c r="A30" s="2"/>
      <c r="B30" s="2"/>
      <c r="C30" s="2"/>
      <c r="D30" s="102" t="s">
        <v>196</v>
      </c>
      <c r="E30" s="103" t="s">
        <v>200</v>
      </c>
      <c r="F30" s="104">
        <f>B4+(16*B6)</f>
        <v>17</v>
      </c>
      <c r="G30" s="2"/>
      <c r="U30" s="67"/>
      <c r="V30" s="67"/>
      <c r="AT30" s="67"/>
    </row>
    <row r="31" spans="1:58" x14ac:dyDescent="0.2">
      <c r="A31" s="2"/>
      <c r="B31" s="2"/>
      <c r="C31" s="2"/>
      <c r="D31" s="102" t="s">
        <v>313</v>
      </c>
      <c r="E31" s="103" t="s">
        <v>200</v>
      </c>
      <c r="F31" s="104">
        <f>B4+(17*B6)</f>
        <v>18</v>
      </c>
      <c r="G31" s="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6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</row>
    <row r="32" spans="1:58" x14ac:dyDescent="0.2">
      <c r="A32" s="2"/>
      <c r="B32" s="2"/>
      <c r="C32" s="2"/>
      <c r="D32" s="102" t="s">
        <v>377</v>
      </c>
      <c r="E32" s="103" t="s">
        <v>200</v>
      </c>
      <c r="F32" s="104">
        <f>B4+(18*B6)</f>
        <v>19</v>
      </c>
      <c r="G32" s="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6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</row>
    <row r="33" spans="1:57" x14ac:dyDescent="0.2">
      <c r="A33" s="2"/>
      <c r="B33" s="2"/>
      <c r="C33" s="2"/>
      <c r="D33" s="102" t="s">
        <v>398</v>
      </c>
      <c r="E33" s="103" t="s">
        <v>200</v>
      </c>
      <c r="F33" s="104">
        <f>B4+(19*B6)</f>
        <v>20</v>
      </c>
      <c r="G33" s="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6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</row>
    <row r="34" spans="1:57" x14ac:dyDescent="0.2">
      <c r="A34" s="2"/>
      <c r="B34" s="2"/>
      <c r="C34" s="2"/>
      <c r="D34" s="102" t="s">
        <v>461</v>
      </c>
      <c r="E34" s="103" t="s">
        <v>200</v>
      </c>
      <c r="F34" s="104">
        <f>B4+(20*B6)</f>
        <v>21</v>
      </c>
      <c r="G34" s="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6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</row>
    <row r="35" spans="1:57" x14ac:dyDescent="0.2">
      <c r="A35" s="2"/>
      <c r="B35" s="2"/>
      <c r="C35" s="2"/>
      <c r="D35" s="102" t="s">
        <v>512</v>
      </c>
      <c r="E35" s="103" t="s">
        <v>200</v>
      </c>
      <c r="F35" s="104">
        <f>B4+(21*B6)</f>
        <v>22</v>
      </c>
      <c r="G35" s="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6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</row>
    <row r="36" spans="1:57" x14ac:dyDescent="0.2">
      <c r="A36" s="2"/>
      <c r="B36" s="2"/>
      <c r="C36" s="2"/>
      <c r="D36" s="102" t="s">
        <v>538</v>
      </c>
      <c r="E36" s="103" t="s">
        <v>200</v>
      </c>
      <c r="F36" s="104">
        <f>B4+(22*B6)</f>
        <v>23</v>
      </c>
      <c r="G36" s="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6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</row>
    <row r="37" spans="1:57" x14ac:dyDescent="0.2">
      <c r="A37" s="2"/>
      <c r="B37" s="2"/>
      <c r="C37" s="2"/>
      <c r="D37" s="102" t="s">
        <v>1</v>
      </c>
      <c r="E37" s="103" t="s">
        <v>200</v>
      </c>
      <c r="F37" s="104">
        <f>B4+(23*B6)</f>
        <v>24</v>
      </c>
      <c r="G37" s="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6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</row>
    <row r="38" spans="1:57" x14ac:dyDescent="0.2">
      <c r="A38" s="2"/>
      <c r="B38" s="2"/>
      <c r="C38" s="2"/>
      <c r="D38" s="102" t="s">
        <v>197</v>
      </c>
      <c r="E38" s="103" t="s">
        <v>200</v>
      </c>
      <c r="F38" s="104">
        <f>B4+(24*B6)</f>
        <v>25</v>
      </c>
      <c r="G38" s="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6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</row>
    <row r="39" spans="1:57" x14ac:dyDescent="0.2">
      <c r="A39" s="2"/>
      <c r="B39" s="2"/>
      <c r="C39" s="2"/>
      <c r="D39" s="102" t="s">
        <v>69</v>
      </c>
      <c r="E39" s="103" t="s">
        <v>200</v>
      </c>
      <c r="F39" s="104">
        <f>B4+(25*B6)</f>
        <v>26</v>
      </c>
      <c r="G39" s="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6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</row>
    <row r="40" spans="1:57" x14ac:dyDescent="0.2">
      <c r="A40" s="2"/>
      <c r="B40" s="2"/>
      <c r="C40" s="2"/>
      <c r="D40" s="102" t="s">
        <v>243</v>
      </c>
      <c r="E40" s="103" t="s">
        <v>200</v>
      </c>
      <c r="F40" s="104">
        <f>B4+(26*B6)</f>
        <v>27</v>
      </c>
      <c r="G40" s="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6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</row>
    <row r="41" spans="1:57" x14ac:dyDescent="0.2">
      <c r="A41" s="2"/>
      <c r="B41" s="2"/>
      <c r="C41" s="2"/>
      <c r="D41" s="102" t="s">
        <v>116</v>
      </c>
      <c r="E41" s="103" t="s">
        <v>200</v>
      </c>
      <c r="F41" s="104">
        <f>B4+(27*B6)</f>
        <v>28</v>
      </c>
      <c r="G41" s="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6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</row>
    <row r="42" spans="1:57" x14ac:dyDescent="0.2">
      <c r="A42" s="2"/>
      <c r="B42" s="2"/>
      <c r="C42" s="2"/>
      <c r="D42" s="102" t="s">
        <v>288</v>
      </c>
      <c r="E42" s="103" t="s">
        <v>200</v>
      </c>
      <c r="F42" s="104">
        <f>B4+(28*B6)</f>
        <v>29</v>
      </c>
      <c r="G42" s="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47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</row>
    <row r="43" spans="1:57" x14ac:dyDescent="0.2">
      <c r="A43" s="2"/>
      <c r="B43" s="2"/>
      <c r="C43" s="2"/>
      <c r="D43" s="102" t="s">
        <v>181</v>
      </c>
      <c r="E43" s="103" t="s">
        <v>200</v>
      </c>
      <c r="F43" s="104">
        <f>B4+(29*B6)</f>
        <v>30</v>
      </c>
      <c r="G43" s="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6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</row>
    <row r="44" spans="1:57" x14ac:dyDescent="0.2">
      <c r="A44" s="2"/>
      <c r="B44" s="2"/>
      <c r="C44" s="2"/>
      <c r="D44" s="102" t="s">
        <v>51</v>
      </c>
      <c r="E44" s="103" t="s">
        <v>200</v>
      </c>
      <c r="F44" s="104">
        <f>B4+(30*B6)</f>
        <v>31</v>
      </c>
      <c r="G44" s="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6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</row>
    <row r="45" spans="1:57" x14ac:dyDescent="0.2">
      <c r="A45" s="2"/>
      <c r="B45" s="2"/>
      <c r="C45" s="2"/>
      <c r="D45" s="102" t="s">
        <v>229</v>
      </c>
      <c r="E45" s="103" t="s">
        <v>200</v>
      </c>
      <c r="F45" s="104">
        <f>B4+(31*B6)</f>
        <v>32</v>
      </c>
      <c r="G45" s="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6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</row>
    <row r="46" spans="1:57" x14ac:dyDescent="0.2">
      <c r="A46" s="2"/>
      <c r="B46" s="2"/>
      <c r="C46" s="2"/>
      <c r="D46" s="102" t="s">
        <v>101</v>
      </c>
      <c r="E46" s="103" t="s">
        <v>200</v>
      </c>
      <c r="F46" s="104">
        <f>B4+(32*B6)</f>
        <v>33</v>
      </c>
      <c r="G46" s="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6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</row>
    <row r="47" spans="1:57" x14ac:dyDescent="0.2">
      <c r="A47" s="2"/>
      <c r="B47" s="2"/>
      <c r="C47" s="2"/>
      <c r="D47" s="102" t="s">
        <v>274</v>
      </c>
      <c r="E47" s="103" t="s">
        <v>200</v>
      </c>
      <c r="F47" s="104">
        <f>B4+(33*B6)</f>
        <v>34</v>
      </c>
      <c r="G47" s="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6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</row>
    <row r="48" spans="1:57" x14ac:dyDescent="0.2">
      <c r="A48" s="2"/>
      <c r="B48" s="2"/>
      <c r="C48" s="2"/>
      <c r="D48" s="102" t="s">
        <v>148</v>
      </c>
      <c r="E48" s="103" t="s">
        <v>200</v>
      </c>
      <c r="F48" s="104">
        <f>B4+(34*B6)</f>
        <v>35</v>
      </c>
      <c r="G48" s="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6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</row>
    <row r="49" spans="1:57" x14ac:dyDescent="0.2">
      <c r="A49" s="2"/>
      <c r="B49" s="2"/>
      <c r="C49" s="2"/>
      <c r="D49" s="102" t="s">
        <v>36</v>
      </c>
      <c r="E49" s="103" t="s">
        <v>200</v>
      </c>
      <c r="F49" s="104">
        <f>B4+(35*B6)</f>
        <v>36</v>
      </c>
      <c r="G49" s="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6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</row>
    <row r="50" spans="1:57" x14ac:dyDescent="0.2">
      <c r="A50" s="2"/>
      <c r="B50" s="2"/>
      <c r="C50" s="2"/>
      <c r="D50" s="102" t="s">
        <v>213</v>
      </c>
      <c r="E50" s="103" t="s">
        <v>200</v>
      </c>
      <c r="F50" s="104">
        <f>B4+(36*B6)</f>
        <v>37</v>
      </c>
      <c r="G50" s="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6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</row>
    <row r="51" spans="1:57" x14ac:dyDescent="0.2">
      <c r="A51" s="2"/>
      <c r="B51" s="2"/>
      <c r="C51" s="2"/>
      <c r="D51" s="102" t="s">
        <v>84</v>
      </c>
      <c r="E51" s="103" t="s">
        <v>200</v>
      </c>
      <c r="F51" s="104">
        <f>B4+(37*B6)</f>
        <v>38</v>
      </c>
      <c r="G51" s="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6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</row>
    <row r="52" spans="1:57" x14ac:dyDescent="0.2">
      <c r="A52" s="2"/>
      <c r="B52" s="2"/>
      <c r="C52" s="2"/>
      <c r="D52" s="102" t="s">
        <v>259</v>
      </c>
      <c r="E52" s="103" t="s">
        <v>200</v>
      </c>
      <c r="F52" s="104">
        <f>B4+(38*B6)</f>
        <v>39</v>
      </c>
      <c r="G52" s="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6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</row>
    <row r="53" spans="1:57" x14ac:dyDescent="0.2">
      <c r="A53" s="2"/>
      <c r="B53" s="2"/>
      <c r="C53" s="2"/>
      <c r="D53" s="102" t="s">
        <v>132</v>
      </c>
      <c r="E53" s="103" t="s">
        <v>200</v>
      </c>
      <c r="F53" s="104">
        <f>B4+(39*B6)</f>
        <v>40</v>
      </c>
      <c r="G53" s="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6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</row>
    <row r="54" spans="1:57" x14ac:dyDescent="0.2">
      <c r="A54" s="2"/>
      <c r="B54" s="2"/>
      <c r="C54" s="2"/>
      <c r="D54" s="102" t="s">
        <v>347</v>
      </c>
      <c r="E54" s="103" t="s">
        <v>200</v>
      </c>
      <c r="F54" s="105">
        <f>B4+(40*B6)</f>
        <v>41</v>
      </c>
      <c r="G54" s="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47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</row>
    <row r="55" spans="1:57" x14ac:dyDescent="0.2">
      <c r="A55" s="2"/>
      <c r="B55" s="2"/>
      <c r="C55" s="2"/>
      <c r="D55" s="102" t="s">
        <v>315</v>
      </c>
      <c r="E55" s="103" t="s">
        <v>200</v>
      </c>
      <c r="F55" s="104">
        <f>B4+(41*B6)</f>
        <v>42</v>
      </c>
      <c r="G55" s="2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213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47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</row>
    <row r="56" spans="1:57" x14ac:dyDescent="0.2">
      <c r="A56" s="2"/>
      <c r="B56" s="2"/>
      <c r="C56" s="2"/>
      <c r="D56" s="102" t="s">
        <v>409</v>
      </c>
      <c r="E56" s="103" t="s">
        <v>200</v>
      </c>
      <c r="F56" s="104">
        <f>B4+(42*B6)</f>
        <v>43</v>
      </c>
      <c r="G56" s="2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</row>
    <row r="57" spans="1:57" x14ac:dyDescent="0.2">
      <c r="A57" s="2"/>
      <c r="B57" s="2"/>
      <c r="C57" s="2"/>
      <c r="D57" s="102" t="s">
        <v>432</v>
      </c>
      <c r="E57" s="103" t="s">
        <v>200</v>
      </c>
      <c r="F57" s="104">
        <f>B4+(43*B6)</f>
        <v>44</v>
      </c>
      <c r="G57" s="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6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</row>
    <row r="58" spans="1:57" x14ac:dyDescent="0.2">
      <c r="A58" s="2"/>
      <c r="B58" s="2"/>
      <c r="C58" s="2"/>
      <c r="D58" s="102" t="s">
        <v>542</v>
      </c>
      <c r="E58" s="103" t="s">
        <v>200</v>
      </c>
      <c r="F58" s="104">
        <f>B4+(44*B6)</f>
        <v>45</v>
      </c>
      <c r="G58" s="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6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</row>
    <row r="59" spans="1:57" x14ac:dyDescent="0.2">
      <c r="A59" s="2"/>
      <c r="B59" s="2"/>
      <c r="C59" s="2"/>
      <c r="D59" s="102" t="s">
        <v>510</v>
      </c>
      <c r="E59" s="103" t="s">
        <v>200</v>
      </c>
      <c r="F59" s="105">
        <f>B4+(45*B6)</f>
        <v>46</v>
      </c>
      <c r="G59" s="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6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</row>
    <row r="60" spans="1:57" x14ac:dyDescent="0.2">
      <c r="A60" s="2"/>
      <c r="B60" s="2"/>
      <c r="C60" s="2"/>
      <c r="D60" s="102" t="s">
        <v>260</v>
      </c>
      <c r="E60" s="103" t="s">
        <v>200</v>
      </c>
      <c r="F60" s="105">
        <f>B4+(46*B6)</f>
        <v>47</v>
      </c>
      <c r="G60" s="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6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</row>
    <row r="61" spans="1:57" x14ac:dyDescent="0.2">
      <c r="A61" s="2"/>
      <c r="B61" s="2"/>
      <c r="C61" s="2"/>
      <c r="D61" s="102" t="s">
        <v>133</v>
      </c>
      <c r="E61" s="103" t="s">
        <v>200</v>
      </c>
      <c r="F61" s="104">
        <f>B4+(47*B6)</f>
        <v>48</v>
      </c>
      <c r="G61" s="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6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</row>
    <row r="62" spans="1:57" x14ac:dyDescent="0.2">
      <c r="A62" s="2"/>
      <c r="B62" s="2"/>
      <c r="C62" s="2"/>
      <c r="D62" s="102" t="s">
        <v>2</v>
      </c>
      <c r="E62" s="103" t="s">
        <v>200</v>
      </c>
      <c r="F62" s="104">
        <f>B4+(48*B6)</f>
        <v>49</v>
      </c>
      <c r="G62" s="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6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</row>
    <row r="63" spans="1:57" x14ac:dyDescent="0.2">
      <c r="A63" s="2"/>
      <c r="B63" s="2"/>
      <c r="C63" s="2"/>
      <c r="D63" s="102" t="s">
        <v>198</v>
      </c>
      <c r="E63" s="103" t="s">
        <v>200</v>
      </c>
      <c r="F63" s="105">
        <f>B4+(49*B6)</f>
        <v>50</v>
      </c>
      <c r="G63" s="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6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</row>
    <row r="64" spans="1:57" x14ac:dyDescent="0.2">
      <c r="A64" s="2"/>
      <c r="B64" s="2"/>
      <c r="C64" s="2"/>
      <c r="D64" s="102" t="s">
        <v>70</v>
      </c>
      <c r="E64" s="103" t="s">
        <v>200</v>
      </c>
      <c r="F64" s="105">
        <f>B4+(50*B6)</f>
        <v>51</v>
      </c>
      <c r="G64" s="2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6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</row>
    <row r="65" spans="1:57" x14ac:dyDescent="0.2">
      <c r="A65" s="2"/>
      <c r="B65" s="2"/>
      <c r="C65" s="2"/>
      <c r="D65" s="102" t="s">
        <v>244</v>
      </c>
      <c r="E65" s="103" t="s">
        <v>200</v>
      </c>
      <c r="F65" s="104">
        <f>B4+(51*B6)</f>
        <v>52</v>
      </c>
      <c r="G65" s="2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</row>
    <row r="66" spans="1:57" x14ac:dyDescent="0.2">
      <c r="A66" s="2"/>
      <c r="B66" s="2"/>
      <c r="C66" s="2"/>
      <c r="D66" s="102" t="s">
        <v>117</v>
      </c>
      <c r="E66" s="103" t="s">
        <v>200</v>
      </c>
      <c r="F66" s="104">
        <f>B4+(52*B6)</f>
        <v>53</v>
      </c>
      <c r="G66" s="2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</row>
    <row r="67" spans="1:57" x14ac:dyDescent="0.2">
      <c r="A67" s="2"/>
      <c r="B67" s="2"/>
      <c r="C67" s="2"/>
      <c r="D67" s="102" t="s">
        <v>289</v>
      </c>
      <c r="E67" s="103" t="s">
        <v>200</v>
      </c>
      <c r="F67" s="105">
        <f>B4+(53*B6)</f>
        <v>54</v>
      </c>
      <c r="G67" s="2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</row>
    <row r="68" spans="1:57" x14ac:dyDescent="0.2">
      <c r="A68" s="2"/>
      <c r="B68" s="2"/>
      <c r="C68" s="2"/>
      <c r="D68" s="102" t="s">
        <v>165</v>
      </c>
      <c r="E68" s="103" t="s">
        <v>200</v>
      </c>
      <c r="F68" s="105">
        <f>B4+(54*B6)</f>
        <v>55</v>
      </c>
      <c r="G68" s="2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</row>
    <row r="69" spans="1:57" x14ac:dyDescent="0.2">
      <c r="A69" s="2"/>
      <c r="B69" s="2"/>
      <c r="C69" s="2"/>
      <c r="D69" s="102" t="s">
        <v>52</v>
      </c>
      <c r="E69" s="103" t="s">
        <v>200</v>
      </c>
      <c r="F69" s="104">
        <f>B4+(55*B6)</f>
        <v>56</v>
      </c>
      <c r="G69" s="2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</row>
    <row r="70" spans="1:57" x14ac:dyDescent="0.2">
      <c r="A70" s="2"/>
      <c r="B70" s="2"/>
      <c r="C70" s="2"/>
      <c r="D70" s="102" t="s">
        <v>230</v>
      </c>
      <c r="E70" s="103" t="s">
        <v>200</v>
      </c>
      <c r="F70" s="104">
        <f>B4+(56*B6)</f>
        <v>57</v>
      </c>
      <c r="G70" s="2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</row>
    <row r="71" spans="1:57" x14ac:dyDescent="0.2">
      <c r="A71" s="2"/>
      <c r="B71" s="2"/>
      <c r="C71" s="2"/>
      <c r="D71" s="102" t="s">
        <v>102</v>
      </c>
      <c r="E71" s="103" t="s">
        <v>200</v>
      </c>
      <c r="F71" s="104">
        <f>B4+(57*B6)</f>
        <v>58</v>
      </c>
      <c r="G71" s="2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</row>
    <row r="72" spans="1:57" x14ac:dyDescent="0.2">
      <c r="A72" s="2"/>
      <c r="B72" s="2"/>
      <c r="C72" s="2"/>
      <c r="D72" s="102" t="s">
        <v>275</v>
      </c>
      <c r="E72" s="103" t="s">
        <v>200</v>
      </c>
      <c r="F72" s="104">
        <f>B4+(58*B6)</f>
        <v>59</v>
      </c>
      <c r="G72" s="2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</row>
    <row r="73" spans="1:57" x14ac:dyDescent="0.2">
      <c r="A73" s="2"/>
      <c r="B73" s="2"/>
      <c r="C73" s="2"/>
      <c r="D73" s="102" t="s">
        <v>149</v>
      </c>
      <c r="E73" s="103" t="s">
        <v>200</v>
      </c>
      <c r="F73" s="105">
        <f>B4+(59*B6)</f>
        <v>60</v>
      </c>
      <c r="G73" s="2"/>
    </row>
    <row r="74" spans="1:57" x14ac:dyDescent="0.2">
      <c r="A74" s="2"/>
      <c r="B74" s="2"/>
      <c r="C74" s="2"/>
      <c r="D74" s="102" t="s">
        <v>37</v>
      </c>
      <c r="E74" s="103" t="s">
        <v>200</v>
      </c>
      <c r="F74" s="105">
        <f>B4+(60*B6)</f>
        <v>61</v>
      </c>
      <c r="G74" s="2"/>
    </row>
    <row r="75" spans="1:57" x14ac:dyDescent="0.2">
      <c r="A75" s="2"/>
      <c r="B75" s="2"/>
      <c r="C75" s="2"/>
      <c r="D75" s="102" t="s">
        <v>214</v>
      </c>
      <c r="E75" s="103" t="s">
        <v>200</v>
      </c>
      <c r="F75" s="104">
        <f>B4+(61*B6)</f>
        <v>62</v>
      </c>
      <c r="G75" s="2"/>
    </row>
    <row r="76" spans="1:57" x14ac:dyDescent="0.2">
      <c r="A76" s="2"/>
      <c r="B76" s="2"/>
      <c r="C76" s="2"/>
      <c r="D76" s="102" t="s">
        <v>85</v>
      </c>
      <c r="E76" s="103" t="s">
        <v>200</v>
      </c>
      <c r="F76" s="104">
        <f>B4+(62*B6)</f>
        <v>63</v>
      </c>
      <c r="G76" s="2"/>
    </row>
    <row r="77" spans="1:57" x14ac:dyDescent="0.2">
      <c r="A77" s="2"/>
      <c r="B77" s="2"/>
      <c r="C77" s="2"/>
      <c r="D77" s="102" t="s">
        <v>367</v>
      </c>
      <c r="E77" s="103" t="s">
        <v>200</v>
      </c>
      <c r="F77" s="105">
        <f>B4+(63*B6)</f>
        <v>64</v>
      </c>
      <c r="G77" s="2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</row>
    <row r="78" spans="1:57" x14ac:dyDescent="0.2">
      <c r="A78" s="2"/>
      <c r="B78" s="2"/>
      <c r="C78" s="2"/>
      <c r="D78" s="102" t="s">
        <v>346</v>
      </c>
      <c r="E78" s="103" t="s">
        <v>200</v>
      </c>
      <c r="F78" s="105">
        <f>B4+(64*B6)</f>
        <v>65</v>
      </c>
      <c r="G78" s="2"/>
    </row>
    <row r="79" spans="1:57" x14ac:dyDescent="0.2">
      <c r="A79" s="2"/>
      <c r="B79" s="2"/>
      <c r="C79" s="2"/>
      <c r="D79" s="102" t="s">
        <v>463</v>
      </c>
      <c r="E79" s="103" t="s">
        <v>200</v>
      </c>
      <c r="F79" s="104">
        <f>B4+(65*B6)</f>
        <v>66</v>
      </c>
      <c r="G79" s="2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</row>
    <row r="80" spans="1:57" x14ac:dyDescent="0.2">
      <c r="A80" s="2"/>
      <c r="B80" s="2"/>
      <c r="C80" s="2"/>
      <c r="D80" s="102" t="s">
        <v>465</v>
      </c>
      <c r="E80" s="103" t="s">
        <v>200</v>
      </c>
      <c r="F80" s="104">
        <f>B4+(66*B6)</f>
        <v>67</v>
      </c>
      <c r="G80" s="2"/>
    </row>
    <row r="81" spans="1:7" x14ac:dyDescent="0.2">
      <c r="A81" s="2"/>
      <c r="B81" s="2"/>
      <c r="C81" s="2"/>
      <c r="D81" s="102" t="s">
        <v>529</v>
      </c>
      <c r="E81" s="103" t="s">
        <v>200</v>
      </c>
      <c r="F81" s="105">
        <f>B4+(67*B6)</f>
        <v>68</v>
      </c>
      <c r="G81" s="2"/>
    </row>
    <row r="82" spans="1:7" x14ac:dyDescent="0.2">
      <c r="A82" s="2"/>
      <c r="B82" s="2"/>
      <c r="C82" s="2"/>
      <c r="D82" s="102" t="s">
        <v>481</v>
      </c>
      <c r="E82" s="103" t="s">
        <v>200</v>
      </c>
      <c r="F82" s="105">
        <f>B4+(68*B6)</f>
        <v>69</v>
      </c>
      <c r="G82" s="2"/>
    </row>
    <row r="83" spans="1:7" x14ac:dyDescent="0.2">
      <c r="A83" s="2"/>
      <c r="B83" s="2"/>
      <c r="C83" s="2"/>
      <c r="D83" s="102" t="s">
        <v>215</v>
      </c>
      <c r="E83" s="103" t="s">
        <v>200</v>
      </c>
      <c r="F83" s="104">
        <f>B4+(69*B6)</f>
        <v>70</v>
      </c>
      <c r="G83" s="2"/>
    </row>
    <row r="84" spans="1:7" x14ac:dyDescent="0.2">
      <c r="A84" s="2"/>
      <c r="B84" s="2"/>
      <c r="C84" s="2"/>
      <c r="D84" s="102" t="s">
        <v>86</v>
      </c>
      <c r="E84" s="103" t="s">
        <v>200</v>
      </c>
      <c r="F84" s="104">
        <f>B4+(70*B6)</f>
        <v>71</v>
      </c>
      <c r="G84" s="2"/>
    </row>
    <row r="85" spans="1:7" x14ac:dyDescent="0.2">
      <c r="A85" s="2"/>
      <c r="B85" s="2"/>
      <c r="C85" s="2"/>
      <c r="D85" s="102" t="s">
        <v>261</v>
      </c>
      <c r="E85" s="103" t="s">
        <v>200</v>
      </c>
      <c r="F85" s="104">
        <f>B4+(71*B6)</f>
        <v>72</v>
      </c>
      <c r="G85" s="2"/>
    </row>
    <row r="86" spans="1:7" x14ac:dyDescent="0.2">
      <c r="A86" s="2"/>
      <c r="B86" s="2"/>
      <c r="C86" s="2"/>
      <c r="D86" s="102" t="s">
        <v>134</v>
      </c>
      <c r="E86" s="103" t="s">
        <v>200</v>
      </c>
      <c r="F86" s="104">
        <f>B4+(72*B6)</f>
        <v>73</v>
      </c>
      <c r="G86" s="2"/>
    </row>
    <row r="87" spans="1:7" x14ac:dyDescent="0.2">
      <c r="A87" s="2"/>
      <c r="B87" s="2"/>
      <c r="C87" s="2"/>
      <c r="D87" s="102" t="s">
        <v>3</v>
      </c>
      <c r="E87" s="103" t="s">
        <v>200</v>
      </c>
      <c r="F87" s="105">
        <f>B4+(73*B6)</f>
        <v>74</v>
      </c>
      <c r="G87" s="2"/>
    </row>
    <row r="88" spans="1:7" x14ac:dyDescent="0.2">
      <c r="A88" s="2"/>
      <c r="B88" s="2"/>
      <c r="C88" s="2"/>
      <c r="D88" s="102" t="s">
        <v>199</v>
      </c>
      <c r="E88" s="103" t="s">
        <v>200</v>
      </c>
      <c r="F88" s="105">
        <f>B4+(74*B6)</f>
        <v>75</v>
      </c>
      <c r="G88" s="2"/>
    </row>
    <row r="89" spans="1:7" x14ac:dyDescent="0.2">
      <c r="A89" s="2"/>
      <c r="B89" s="2"/>
      <c r="C89" s="2"/>
      <c r="D89" s="102" t="s">
        <v>71</v>
      </c>
      <c r="E89" s="103" t="s">
        <v>200</v>
      </c>
      <c r="F89" s="104">
        <f>B4+(75*B6)</f>
        <v>76</v>
      </c>
      <c r="G89" s="2"/>
    </row>
    <row r="90" spans="1:7" x14ac:dyDescent="0.2">
      <c r="A90" s="2"/>
      <c r="B90" s="2"/>
      <c r="C90" s="2"/>
      <c r="D90" s="102" t="s">
        <v>245</v>
      </c>
      <c r="E90" s="103" t="s">
        <v>200</v>
      </c>
      <c r="F90" s="104">
        <f>B4+(76*B6)</f>
        <v>77</v>
      </c>
      <c r="G90" s="2"/>
    </row>
    <row r="91" spans="1:7" x14ac:dyDescent="0.2">
      <c r="A91" s="2"/>
      <c r="B91" s="2"/>
      <c r="C91" s="2"/>
      <c r="D91" s="102" t="s">
        <v>118</v>
      </c>
      <c r="E91" s="103" t="s">
        <v>200</v>
      </c>
      <c r="F91" s="105">
        <f>B4+(77*B6)</f>
        <v>78</v>
      </c>
      <c r="G91" s="2"/>
    </row>
    <row r="92" spans="1:7" x14ac:dyDescent="0.2">
      <c r="A92" s="2"/>
      <c r="B92" s="2"/>
      <c r="C92" s="2"/>
      <c r="D92" s="102" t="s">
        <v>290</v>
      </c>
      <c r="E92" s="103" t="s">
        <v>200</v>
      </c>
      <c r="F92" s="105">
        <f>B4+(78*B6)</f>
        <v>79</v>
      </c>
      <c r="G92" s="2"/>
    </row>
    <row r="93" spans="1:7" x14ac:dyDescent="0.2">
      <c r="A93" s="2"/>
      <c r="B93" s="2"/>
      <c r="C93" s="2"/>
      <c r="D93" s="102" t="s">
        <v>166</v>
      </c>
      <c r="E93" s="103" t="s">
        <v>200</v>
      </c>
      <c r="F93" s="104">
        <f>B4+(79*B6)</f>
        <v>80</v>
      </c>
      <c r="G93" s="2"/>
    </row>
    <row r="94" spans="1:7" x14ac:dyDescent="0.2">
      <c r="A94" s="2"/>
      <c r="B94" s="2"/>
      <c r="C94" s="2"/>
      <c r="D94" s="102" t="s">
        <v>53</v>
      </c>
      <c r="E94" s="103" t="s">
        <v>200</v>
      </c>
      <c r="F94" s="104">
        <f>B4+(80*B6)</f>
        <v>81</v>
      </c>
      <c r="G94" s="2"/>
    </row>
    <row r="95" spans="1:7" x14ac:dyDescent="0.2">
      <c r="A95" s="2"/>
      <c r="B95" s="2"/>
      <c r="C95" s="2"/>
      <c r="D95" s="102" t="s">
        <v>231</v>
      </c>
      <c r="E95" s="103" t="s">
        <v>200</v>
      </c>
      <c r="F95" s="105">
        <f>B4+(81*B6)</f>
        <v>82</v>
      </c>
      <c r="G95" s="2"/>
    </row>
    <row r="96" spans="1:7" x14ac:dyDescent="0.2">
      <c r="A96" s="2"/>
      <c r="B96" s="2"/>
      <c r="C96" s="2"/>
      <c r="D96" s="102" t="s">
        <v>103</v>
      </c>
      <c r="E96" s="103" t="s">
        <v>200</v>
      </c>
      <c r="F96" s="105">
        <f>B4+(82*B6)</f>
        <v>83</v>
      </c>
      <c r="G96" s="2"/>
    </row>
    <row r="97" spans="1:57" x14ac:dyDescent="0.2">
      <c r="A97" s="2"/>
      <c r="B97" s="2"/>
      <c r="C97" s="2"/>
      <c r="D97" s="102" t="s">
        <v>276</v>
      </c>
      <c r="E97" s="103" t="s">
        <v>200</v>
      </c>
      <c r="F97" s="104">
        <f>B4+(83*B6)</f>
        <v>84</v>
      </c>
      <c r="G97" s="2"/>
    </row>
    <row r="98" spans="1:57" x14ac:dyDescent="0.2">
      <c r="A98" s="2"/>
      <c r="B98" s="2"/>
      <c r="C98" s="2"/>
      <c r="D98" s="102" t="s">
        <v>150</v>
      </c>
      <c r="E98" s="103" t="s">
        <v>200</v>
      </c>
      <c r="F98" s="104">
        <f>B4+(84*B6)</f>
        <v>85</v>
      </c>
      <c r="G98" s="2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</row>
    <row r="99" spans="1:57" x14ac:dyDescent="0.2">
      <c r="A99" s="2"/>
      <c r="B99" s="2"/>
      <c r="C99" s="2"/>
      <c r="D99" s="102" t="s">
        <v>21</v>
      </c>
      <c r="E99" s="103" t="s">
        <v>200</v>
      </c>
      <c r="F99" s="104">
        <f>B4+(85*B6)</f>
        <v>86</v>
      </c>
      <c r="G99" s="2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</row>
    <row r="100" spans="1:57" x14ac:dyDescent="0.2">
      <c r="A100" s="2"/>
      <c r="B100" s="2"/>
      <c r="C100" s="2"/>
      <c r="D100" s="102" t="s">
        <v>344</v>
      </c>
      <c r="E100" s="103" t="s">
        <v>200</v>
      </c>
      <c r="F100" s="104">
        <f>B4+(86*B6)</f>
        <v>87</v>
      </c>
      <c r="G100" s="2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</row>
    <row r="101" spans="1:57" x14ac:dyDescent="0.2">
      <c r="A101" s="2"/>
      <c r="B101" s="2"/>
      <c r="C101" s="2"/>
      <c r="D101" s="102" t="s">
        <v>318</v>
      </c>
      <c r="E101" s="103" t="s">
        <v>200</v>
      </c>
      <c r="F101" s="105">
        <f>B4+(87*B6)</f>
        <v>88</v>
      </c>
      <c r="G101" s="2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</row>
    <row r="102" spans="1:57" x14ac:dyDescent="0.2">
      <c r="A102" s="2"/>
      <c r="B102" s="2"/>
      <c r="C102" s="2"/>
      <c r="D102" s="102" t="s">
        <v>436</v>
      </c>
      <c r="E102" s="103" t="s">
        <v>200</v>
      </c>
      <c r="F102" s="105">
        <f>B4+(88*B6)</f>
        <v>89</v>
      </c>
      <c r="G102" s="2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</row>
    <row r="103" spans="1:57" x14ac:dyDescent="0.2">
      <c r="A103" s="2"/>
      <c r="B103" s="2"/>
      <c r="C103" s="2"/>
      <c r="D103" s="102" t="s">
        <v>394</v>
      </c>
      <c r="E103" s="103" t="s">
        <v>200</v>
      </c>
      <c r="F103" s="104">
        <f>B4+(89*B6)</f>
        <v>90</v>
      </c>
      <c r="G103" s="2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</row>
    <row r="104" spans="1:57" x14ac:dyDescent="0.2">
      <c r="A104" s="2"/>
      <c r="B104" s="2"/>
      <c r="C104" s="2"/>
      <c r="D104" s="102" t="s">
        <v>506</v>
      </c>
      <c r="E104" s="103" t="s">
        <v>200</v>
      </c>
      <c r="F104" s="104">
        <f>B4+(90*B6)</f>
        <v>91</v>
      </c>
      <c r="G104" s="2"/>
    </row>
    <row r="105" spans="1:57" x14ac:dyDescent="0.2">
      <c r="A105" s="2"/>
      <c r="B105" s="2"/>
      <c r="C105" s="2"/>
      <c r="D105" s="102" t="s">
        <v>561</v>
      </c>
      <c r="E105" s="103" t="s">
        <v>200</v>
      </c>
      <c r="F105" s="105">
        <f>B4+(91*B6)</f>
        <v>92</v>
      </c>
      <c r="G105" s="2"/>
    </row>
    <row r="106" spans="1:57" x14ac:dyDescent="0.2">
      <c r="A106" s="2"/>
      <c r="B106" s="2"/>
      <c r="C106" s="2"/>
      <c r="D106" s="102" t="s">
        <v>151</v>
      </c>
      <c r="E106" s="103" t="s">
        <v>200</v>
      </c>
      <c r="F106" s="105">
        <f>B4+(92*B6)</f>
        <v>93</v>
      </c>
      <c r="G106" s="2"/>
    </row>
    <row r="107" spans="1:57" x14ac:dyDescent="0.2">
      <c r="A107" s="2"/>
      <c r="B107" s="2"/>
      <c r="C107" s="2"/>
      <c r="D107" s="102" t="s">
        <v>22</v>
      </c>
      <c r="E107" s="103" t="s">
        <v>200</v>
      </c>
      <c r="F107" s="104">
        <f>B4+(93*B6)</f>
        <v>94</v>
      </c>
      <c r="G107" s="2"/>
    </row>
    <row r="108" spans="1:57" x14ac:dyDescent="0.2">
      <c r="A108" s="2"/>
      <c r="B108" s="2"/>
      <c r="C108" s="2"/>
      <c r="D108" s="102" t="s">
        <v>216</v>
      </c>
      <c r="E108" s="103" t="s">
        <v>200</v>
      </c>
      <c r="F108" s="104">
        <f>B4+(94*B6)</f>
        <v>95</v>
      </c>
      <c r="G108" s="2"/>
    </row>
    <row r="109" spans="1:57" x14ac:dyDescent="0.2">
      <c r="A109" s="2"/>
      <c r="B109" s="2"/>
      <c r="C109" s="2"/>
      <c r="D109" s="102" t="s">
        <v>87</v>
      </c>
      <c r="E109" s="103" t="s">
        <v>200</v>
      </c>
      <c r="F109" s="105">
        <f>B4+(95*B6)</f>
        <v>96</v>
      </c>
      <c r="G109" s="2"/>
    </row>
    <row r="110" spans="1:57" x14ac:dyDescent="0.2">
      <c r="A110" s="2"/>
      <c r="B110" s="2"/>
      <c r="C110" s="2"/>
      <c r="D110" s="102" t="s">
        <v>262</v>
      </c>
      <c r="E110" s="103" t="s">
        <v>200</v>
      </c>
      <c r="F110" s="105">
        <f>B4+(96*B6)</f>
        <v>97</v>
      </c>
      <c r="G110" s="2"/>
    </row>
    <row r="111" spans="1:57" x14ac:dyDescent="0.2">
      <c r="A111" s="2"/>
      <c r="B111" s="2"/>
      <c r="C111" s="2"/>
      <c r="D111" s="102" t="s">
        <v>135</v>
      </c>
      <c r="E111" s="103" t="s">
        <v>200</v>
      </c>
      <c r="F111" s="104">
        <f>B4+(97*B6)</f>
        <v>98</v>
      </c>
      <c r="G111" s="2"/>
    </row>
    <row r="112" spans="1:57" x14ac:dyDescent="0.2">
      <c r="A112" s="2"/>
      <c r="B112" s="2"/>
      <c r="C112" s="2"/>
      <c r="D112" s="102" t="s">
        <v>4</v>
      </c>
      <c r="E112" s="103" t="s">
        <v>200</v>
      </c>
      <c r="F112" s="104">
        <f>B4+(98*B6)</f>
        <v>99</v>
      </c>
      <c r="G112" s="2"/>
    </row>
    <row r="113" spans="1:7" x14ac:dyDescent="0.2">
      <c r="A113" s="2"/>
      <c r="B113" s="2"/>
      <c r="C113" s="2"/>
      <c r="D113" s="102" t="s">
        <v>183</v>
      </c>
      <c r="E113" s="103" t="s">
        <v>200</v>
      </c>
      <c r="F113" s="104">
        <f>B4+(99*B6)</f>
        <v>100</v>
      </c>
      <c r="G113" s="2"/>
    </row>
    <row r="114" spans="1:7" x14ac:dyDescent="0.2">
      <c r="A114" s="2"/>
      <c r="B114" s="2"/>
      <c r="C114" s="2"/>
      <c r="D114" s="102" t="s">
        <v>72</v>
      </c>
      <c r="E114" s="103" t="s">
        <v>200</v>
      </c>
      <c r="F114" s="104">
        <f>B4+(100*B6)</f>
        <v>101</v>
      </c>
      <c r="G114" s="2"/>
    </row>
    <row r="115" spans="1:7" x14ac:dyDescent="0.2">
      <c r="A115" s="2"/>
      <c r="B115" s="2"/>
      <c r="C115" s="2"/>
      <c r="D115" s="102" t="s">
        <v>246</v>
      </c>
      <c r="E115" s="103" t="s">
        <v>200</v>
      </c>
      <c r="F115" s="105">
        <f>B4+(101*B6)</f>
        <v>102</v>
      </c>
      <c r="G115" s="2"/>
    </row>
    <row r="116" spans="1:7" x14ac:dyDescent="0.2">
      <c r="A116" s="2"/>
      <c r="B116" s="2"/>
      <c r="C116" s="2"/>
      <c r="D116" s="102" t="s">
        <v>119</v>
      </c>
      <c r="E116" s="103" t="s">
        <v>200</v>
      </c>
      <c r="F116" s="105">
        <f>B4+(102*B6)</f>
        <v>103</v>
      </c>
      <c r="G116" s="2"/>
    </row>
    <row r="117" spans="1:7" x14ac:dyDescent="0.2">
      <c r="A117" s="2"/>
      <c r="B117" s="2"/>
      <c r="C117" s="2"/>
      <c r="D117" s="102" t="s">
        <v>291</v>
      </c>
      <c r="E117" s="103" t="s">
        <v>200</v>
      </c>
      <c r="F117" s="104">
        <f>B4+(103*B6)</f>
        <v>104</v>
      </c>
      <c r="G117" s="2"/>
    </row>
    <row r="118" spans="1:7" x14ac:dyDescent="0.2">
      <c r="A118" s="2"/>
      <c r="B118" s="2"/>
      <c r="C118" s="2"/>
      <c r="D118" s="102" t="s">
        <v>167</v>
      </c>
      <c r="E118" s="103" t="s">
        <v>200</v>
      </c>
      <c r="F118" s="104">
        <f>B4+(104*B6)</f>
        <v>105</v>
      </c>
      <c r="G118" s="2"/>
    </row>
    <row r="119" spans="1:7" x14ac:dyDescent="0.2">
      <c r="A119" s="2"/>
      <c r="B119" s="2"/>
      <c r="C119" s="2"/>
      <c r="D119" s="102" t="s">
        <v>54</v>
      </c>
      <c r="E119" s="103" t="s">
        <v>200</v>
      </c>
      <c r="F119" s="105">
        <f>B4+(105*B6)</f>
        <v>106</v>
      </c>
      <c r="G119" s="2"/>
    </row>
    <row r="120" spans="1:7" x14ac:dyDescent="0.2">
      <c r="A120" s="2"/>
      <c r="B120" s="2"/>
      <c r="C120" s="2"/>
      <c r="D120" s="102" t="s">
        <v>232</v>
      </c>
      <c r="E120" s="103" t="s">
        <v>200</v>
      </c>
      <c r="F120" s="105">
        <f>B4+(106*B6)</f>
        <v>107</v>
      </c>
      <c r="G120" s="2"/>
    </row>
    <row r="121" spans="1:7" x14ac:dyDescent="0.2">
      <c r="A121" s="2"/>
      <c r="B121" s="2"/>
      <c r="C121" s="2"/>
      <c r="D121" s="102" t="s">
        <v>104</v>
      </c>
      <c r="E121" s="103" t="s">
        <v>200</v>
      </c>
      <c r="F121" s="104">
        <f>B4+(107*B6)</f>
        <v>108</v>
      </c>
      <c r="G121" s="2"/>
    </row>
    <row r="122" spans="1:7" x14ac:dyDescent="0.2">
      <c r="A122" s="2"/>
      <c r="B122" s="2"/>
      <c r="C122" s="2"/>
      <c r="D122" s="102" t="s">
        <v>277</v>
      </c>
      <c r="E122" s="103" t="s">
        <v>200</v>
      </c>
      <c r="F122" s="104">
        <f>B4+(108*B6)</f>
        <v>109</v>
      </c>
      <c r="G122" s="2"/>
    </row>
    <row r="123" spans="1:7" x14ac:dyDescent="0.2">
      <c r="A123" s="2"/>
      <c r="B123" s="2"/>
      <c r="C123" s="2"/>
      <c r="D123" s="102" t="s">
        <v>323</v>
      </c>
      <c r="E123" s="103" t="s">
        <v>200</v>
      </c>
      <c r="F123" s="105">
        <f>B4+(109*B6)</f>
        <v>110</v>
      </c>
      <c r="G123" s="2"/>
    </row>
    <row r="124" spans="1:7" x14ac:dyDescent="0.2">
      <c r="A124" s="2"/>
      <c r="B124" s="2"/>
      <c r="C124" s="2"/>
      <c r="D124" s="102" t="s">
        <v>363</v>
      </c>
      <c r="E124" s="103" t="s">
        <v>200</v>
      </c>
      <c r="F124" s="105">
        <f>B4+(110*B6)</f>
        <v>111</v>
      </c>
      <c r="G124" s="2"/>
    </row>
    <row r="125" spans="1:7" x14ac:dyDescent="0.2">
      <c r="A125" s="2"/>
      <c r="B125" s="2"/>
      <c r="C125" s="2"/>
      <c r="D125" s="102" t="s">
        <v>467</v>
      </c>
      <c r="E125" s="103" t="s">
        <v>200</v>
      </c>
      <c r="F125" s="104">
        <f>B4+(111*B6)</f>
        <v>112</v>
      </c>
      <c r="G125" s="2"/>
    </row>
    <row r="126" spans="1:7" x14ac:dyDescent="0.2">
      <c r="A126" s="2"/>
      <c r="B126" s="2"/>
      <c r="C126" s="2"/>
      <c r="D126" s="102" t="s">
        <v>417</v>
      </c>
      <c r="E126" s="103" t="s">
        <v>200</v>
      </c>
      <c r="F126" s="104">
        <f>B4+(112*B6)</f>
        <v>113</v>
      </c>
      <c r="G126" s="2"/>
    </row>
    <row r="127" spans="1:7" x14ac:dyDescent="0.2">
      <c r="A127" s="2"/>
      <c r="B127" s="2"/>
      <c r="C127" s="2"/>
      <c r="D127" s="102" t="s">
        <v>480</v>
      </c>
      <c r="E127" s="103" t="s">
        <v>200</v>
      </c>
      <c r="F127" s="104">
        <f>B4+(113*B6)</f>
        <v>114</v>
      </c>
      <c r="G127" s="2"/>
    </row>
    <row r="128" spans="1:7" x14ac:dyDescent="0.2">
      <c r="A128" s="2"/>
      <c r="B128" s="2"/>
      <c r="C128" s="2"/>
      <c r="D128" s="102" t="s">
        <v>532</v>
      </c>
      <c r="E128" s="103" t="s">
        <v>200</v>
      </c>
      <c r="F128" s="104">
        <f>B4+(114*B6)</f>
        <v>115</v>
      </c>
      <c r="G128" s="2"/>
    </row>
    <row r="129" spans="1:7" x14ac:dyDescent="0.2">
      <c r="A129" s="2"/>
      <c r="B129" s="2"/>
      <c r="C129" s="2"/>
      <c r="D129" s="102" t="s">
        <v>105</v>
      </c>
      <c r="E129" s="103" t="s">
        <v>200</v>
      </c>
      <c r="F129" s="105">
        <f>B4+(115*B6)</f>
        <v>116</v>
      </c>
      <c r="G129" s="2"/>
    </row>
    <row r="130" spans="1:7" x14ac:dyDescent="0.2">
      <c r="A130" s="2"/>
      <c r="B130" s="2"/>
      <c r="C130" s="2"/>
      <c r="D130" s="102" t="s">
        <v>278</v>
      </c>
      <c r="E130" s="103" t="s">
        <v>200</v>
      </c>
      <c r="F130" s="105">
        <f>B4+(116*B6)</f>
        <v>117</v>
      </c>
      <c r="G130" s="2"/>
    </row>
    <row r="131" spans="1:7" x14ac:dyDescent="0.2">
      <c r="A131" s="2"/>
      <c r="B131" s="2"/>
      <c r="C131" s="2"/>
      <c r="D131" s="102" t="s">
        <v>152</v>
      </c>
      <c r="E131" s="103" t="s">
        <v>200</v>
      </c>
      <c r="F131" s="104">
        <f>B4+(117*B6)</f>
        <v>118</v>
      </c>
      <c r="G131" s="2"/>
    </row>
    <row r="132" spans="1:7" x14ac:dyDescent="0.2">
      <c r="A132" s="2"/>
      <c r="B132" s="2"/>
      <c r="C132" s="2"/>
      <c r="D132" s="102" t="s">
        <v>23</v>
      </c>
      <c r="E132" s="103" t="s">
        <v>200</v>
      </c>
      <c r="F132" s="104">
        <f>B4+(118*B6)</f>
        <v>119</v>
      </c>
      <c r="G132" s="2"/>
    </row>
    <row r="133" spans="1:7" x14ac:dyDescent="0.2">
      <c r="A133" s="2"/>
      <c r="B133" s="2"/>
      <c r="C133" s="2"/>
      <c r="D133" s="102" t="s">
        <v>217</v>
      </c>
      <c r="E133" s="103" t="s">
        <v>200</v>
      </c>
      <c r="F133" s="105">
        <f>B4+(119*B6)</f>
        <v>120</v>
      </c>
      <c r="G133" s="2"/>
    </row>
    <row r="134" spans="1:7" x14ac:dyDescent="0.2">
      <c r="A134" s="2"/>
      <c r="B134" s="2"/>
      <c r="C134" s="2"/>
      <c r="D134" s="102" t="s">
        <v>88</v>
      </c>
      <c r="E134" s="103" t="s">
        <v>200</v>
      </c>
      <c r="F134" s="105">
        <f>B4+(120*B6)</f>
        <v>121</v>
      </c>
      <c r="G134" s="2"/>
    </row>
    <row r="135" spans="1:7" x14ac:dyDescent="0.2">
      <c r="A135" s="2"/>
      <c r="B135" s="2"/>
      <c r="C135" s="2"/>
      <c r="D135" s="102" t="s">
        <v>263</v>
      </c>
      <c r="E135" s="103" t="s">
        <v>200</v>
      </c>
      <c r="F135" s="104">
        <f>B4+(121*B6)</f>
        <v>122</v>
      </c>
      <c r="G135" s="2"/>
    </row>
    <row r="136" spans="1:7" x14ac:dyDescent="0.2">
      <c r="A136" s="2"/>
      <c r="B136" s="2"/>
      <c r="C136" s="2"/>
      <c r="D136" s="102" t="s">
        <v>136</v>
      </c>
      <c r="E136" s="103" t="s">
        <v>200</v>
      </c>
      <c r="F136" s="104">
        <f>B4+(122*B6)</f>
        <v>123</v>
      </c>
      <c r="G136" s="2"/>
    </row>
    <row r="137" spans="1:7" x14ac:dyDescent="0.2">
      <c r="A137" s="2"/>
      <c r="B137" s="2"/>
      <c r="C137" s="2"/>
      <c r="D137" s="102" t="s">
        <v>5</v>
      </c>
      <c r="E137" s="103" t="s">
        <v>200</v>
      </c>
      <c r="F137" s="105">
        <f>B4+(123*B6)</f>
        <v>124</v>
      </c>
      <c r="G137" s="2"/>
    </row>
    <row r="138" spans="1:7" x14ac:dyDescent="0.2">
      <c r="A138" s="2"/>
      <c r="B138" s="2"/>
      <c r="C138" s="2"/>
      <c r="D138" s="102" t="s">
        <v>184</v>
      </c>
      <c r="E138" s="103" t="s">
        <v>200</v>
      </c>
      <c r="F138" s="105">
        <f>B4+(124*B6)</f>
        <v>125</v>
      </c>
      <c r="G138" s="2"/>
    </row>
    <row r="139" spans="1:7" x14ac:dyDescent="0.2">
      <c r="A139" s="2"/>
      <c r="B139" s="2"/>
      <c r="C139" s="2"/>
      <c r="D139" s="102" t="s">
        <v>73</v>
      </c>
      <c r="E139" s="103" t="s">
        <v>200</v>
      </c>
      <c r="F139" s="104">
        <f>B4+(125*B6)</f>
        <v>126</v>
      </c>
      <c r="G139" s="2"/>
    </row>
    <row r="140" spans="1:7" x14ac:dyDescent="0.2">
      <c r="A140" s="2"/>
      <c r="B140" s="2"/>
      <c r="C140" s="2"/>
      <c r="D140" s="102" t="s">
        <v>247</v>
      </c>
      <c r="E140" s="103" t="s">
        <v>200</v>
      </c>
      <c r="F140" s="104">
        <f>B4+(126*B6)</f>
        <v>127</v>
      </c>
      <c r="G140" s="2"/>
    </row>
    <row r="141" spans="1:7" x14ac:dyDescent="0.2">
      <c r="A141" s="2"/>
      <c r="B141" s="2"/>
      <c r="C141" s="2"/>
      <c r="D141" s="102" t="s">
        <v>120</v>
      </c>
      <c r="E141" s="103" t="s">
        <v>200</v>
      </c>
      <c r="F141" s="104">
        <f>B4+(127*B6)</f>
        <v>128</v>
      </c>
      <c r="G141" s="2"/>
    </row>
    <row r="142" spans="1:7" x14ac:dyDescent="0.2">
      <c r="A142" s="2"/>
      <c r="B142" s="2"/>
      <c r="C142" s="2"/>
      <c r="D142" s="102" t="s">
        <v>292</v>
      </c>
      <c r="E142" s="103" t="s">
        <v>200</v>
      </c>
      <c r="F142" s="104">
        <f>B4+(128*B6)</f>
        <v>129</v>
      </c>
      <c r="G142" s="2"/>
    </row>
    <row r="143" spans="1:7" x14ac:dyDescent="0.2">
      <c r="A143" s="2"/>
      <c r="B143" s="2"/>
      <c r="C143" s="2"/>
      <c r="D143" s="102" t="s">
        <v>168</v>
      </c>
      <c r="E143" s="103" t="s">
        <v>200</v>
      </c>
      <c r="F143" s="105">
        <f>B4+(129*B6)</f>
        <v>130</v>
      </c>
      <c r="G143" s="2"/>
    </row>
    <row r="144" spans="1:7" x14ac:dyDescent="0.2">
      <c r="A144" s="2"/>
      <c r="B144" s="2"/>
      <c r="C144" s="2"/>
      <c r="D144" s="102" t="s">
        <v>38</v>
      </c>
      <c r="E144" s="103" t="s">
        <v>200</v>
      </c>
      <c r="F144" s="105">
        <f>B4+(130*B6)</f>
        <v>131</v>
      </c>
      <c r="G144" s="2"/>
    </row>
    <row r="145" spans="1:7" x14ac:dyDescent="0.2">
      <c r="A145" s="2"/>
      <c r="B145" s="2"/>
      <c r="C145" s="2"/>
      <c r="D145" s="102" t="s">
        <v>233</v>
      </c>
      <c r="E145" s="103" t="s">
        <v>200</v>
      </c>
      <c r="F145" s="104">
        <f>B4+(131*B6)</f>
        <v>132</v>
      </c>
      <c r="G145" s="2"/>
    </row>
    <row r="146" spans="1:7" x14ac:dyDescent="0.2">
      <c r="A146" s="2"/>
      <c r="B146" s="2"/>
      <c r="C146" s="2"/>
      <c r="D146" s="102" t="s">
        <v>325</v>
      </c>
      <c r="E146" s="103" t="s">
        <v>200</v>
      </c>
      <c r="F146" s="104">
        <f>B4+(132*B6)</f>
        <v>133</v>
      </c>
      <c r="G146" s="2"/>
    </row>
    <row r="147" spans="1:7" x14ac:dyDescent="0.2">
      <c r="A147" s="2"/>
      <c r="B147" s="2"/>
      <c r="C147" s="2"/>
      <c r="D147" s="102" t="s">
        <v>321</v>
      </c>
      <c r="E147" s="103" t="s">
        <v>200</v>
      </c>
      <c r="F147" s="105">
        <f>B4+(133*B6)</f>
        <v>134</v>
      </c>
      <c r="G147" s="2"/>
    </row>
    <row r="148" spans="1:7" x14ac:dyDescent="0.2">
      <c r="A148" s="2"/>
      <c r="B148" s="2"/>
      <c r="C148" s="2"/>
      <c r="D148" s="102" t="s">
        <v>393</v>
      </c>
      <c r="E148" s="103" t="s">
        <v>200</v>
      </c>
      <c r="F148" s="105">
        <f>B4+(134*B6)</f>
        <v>135</v>
      </c>
      <c r="G148" s="2"/>
    </row>
    <row r="149" spans="1:7" x14ac:dyDescent="0.2">
      <c r="A149" s="2"/>
      <c r="B149" s="2"/>
      <c r="C149" s="2"/>
      <c r="D149" s="102" t="s">
        <v>457</v>
      </c>
      <c r="E149" s="103" t="s">
        <v>200</v>
      </c>
      <c r="F149" s="104">
        <f>B4+(135*B6)</f>
        <v>136</v>
      </c>
      <c r="G149" s="2"/>
    </row>
    <row r="150" spans="1:7" x14ac:dyDescent="0.2">
      <c r="A150" s="2"/>
      <c r="B150" s="2"/>
      <c r="C150" s="2"/>
      <c r="D150" s="102" t="s">
        <v>551</v>
      </c>
      <c r="E150" s="103" t="s">
        <v>200</v>
      </c>
      <c r="F150" s="104">
        <f>B4+(136*B6)</f>
        <v>137</v>
      </c>
      <c r="G150" s="2"/>
    </row>
    <row r="151" spans="1:7" x14ac:dyDescent="0.2">
      <c r="A151" s="2"/>
      <c r="B151" s="2"/>
      <c r="C151" s="2"/>
      <c r="D151" s="102" t="s">
        <v>476</v>
      </c>
      <c r="E151" s="103" t="s">
        <v>200</v>
      </c>
      <c r="F151" s="105">
        <f>B4+(137*B6)</f>
        <v>138</v>
      </c>
      <c r="G151" s="2"/>
    </row>
    <row r="152" spans="1:7" x14ac:dyDescent="0.2">
      <c r="A152" s="2"/>
      <c r="B152" s="2"/>
      <c r="C152" s="2"/>
      <c r="D152" s="102" t="s">
        <v>39</v>
      </c>
      <c r="E152" s="103" t="s">
        <v>200</v>
      </c>
      <c r="F152" s="105">
        <f>B4+(138*B6)</f>
        <v>139</v>
      </c>
      <c r="G152" s="2"/>
    </row>
    <row r="153" spans="1:7" x14ac:dyDescent="0.2">
      <c r="A153" s="2"/>
      <c r="B153" s="2"/>
      <c r="C153" s="2"/>
      <c r="D153" s="102" t="s">
        <v>234</v>
      </c>
      <c r="E153" s="103" t="s">
        <v>200</v>
      </c>
      <c r="F153" s="104">
        <f>B4+(139*B6)</f>
        <v>140</v>
      </c>
      <c r="G153" s="2"/>
    </row>
    <row r="154" spans="1:7" x14ac:dyDescent="0.2">
      <c r="A154" s="2"/>
      <c r="B154" s="2"/>
      <c r="C154" s="2"/>
      <c r="D154" s="102" t="s">
        <v>106</v>
      </c>
      <c r="E154" s="103" t="s">
        <v>200</v>
      </c>
      <c r="F154" s="104">
        <f>B4+(140*B6)</f>
        <v>141</v>
      </c>
      <c r="G154" s="2"/>
    </row>
    <row r="155" spans="1:7" x14ac:dyDescent="0.2">
      <c r="A155" s="2"/>
      <c r="B155" s="2"/>
      <c r="C155" s="2"/>
      <c r="D155" s="102" t="s">
        <v>279</v>
      </c>
      <c r="E155" s="103" t="s">
        <v>200</v>
      </c>
      <c r="F155" s="104">
        <f>B4+(141*B6)</f>
        <v>142</v>
      </c>
      <c r="G155" s="2"/>
    </row>
    <row r="156" spans="1:7" x14ac:dyDescent="0.2">
      <c r="A156" s="2"/>
      <c r="B156" s="2"/>
      <c r="C156" s="2"/>
      <c r="D156" s="102" t="s">
        <v>153</v>
      </c>
      <c r="E156" s="103" t="s">
        <v>200</v>
      </c>
      <c r="F156" s="104">
        <f>B4+(142*B6)</f>
        <v>143</v>
      </c>
      <c r="G156" s="2"/>
    </row>
    <row r="157" spans="1:7" x14ac:dyDescent="0.2">
      <c r="A157" s="2"/>
      <c r="B157" s="2"/>
      <c r="C157" s="2"/>
      <c r="D157" s="102" t="s">
        <v>24</v>
      </c>
      <c r="E157" s="103" t="s">
        <v>200</v>
      </c>
      <c r="F157" s="105">
        <f>B4+(143*B6)</f>
        <v>144</v>
      </c>
      <c r="G157" s="2"/>
    </row>
    <row r="158" spans="1:7" x14ac:dyDescent="0.2">
      <c r="A158" s="2"/>
      <c r="B158" s="2"/>
      <c r="C158" s="2"/>
      <c r="D158" s="102" t="s">
        <v>201</v>
      </c>
      <c r="E158" s="103" t="s">
        <v>200</v>
      </c>
      <c r="F158" s="105">
        <f>B4+(144*B6)</f>
        <v>145</v>
      </c>
      <c r="G158" s="2"/>
    </row>
    <row r="159" spans="1:7" x14ac:dyDescent="0.2">
      <c r="A159" s="2"/>
      <c r="B159" s="2"/>
      <c r="C159" s="2"/>
      <c r="D159" s="102" t="s">
        <v>89</v>
      </c>
      <c r="E159" s="103" t="s">
        <v>200</v>
      </c>
      <c r="F159" s="104">
        <f>B4+(145*B6)</f>
        <v>146</v>
      </c>
      <c r="G159" s="2"/>
    </row>
    <row r="160" spans="1:7" x14ac:dyDescent="0.2">
      <c r="A160" s="2"/>
      <c r="B160" s="2"/>
      <c r="C160" s="2"/>
      <c r="D160" s="102" t="s">
        <v>264</v>
      </c>
      <c r="E160" s="103" t="s">
        <v>200</v>
      </c>
      <c r="F160" s="104">
        <f>B4+(146*B6)</f>
        <v>147</v>
      </c>
      <c r="G160" s="2"/>
    </row>
    <row r="161" spans="1:7" x14ac:dyDescent="0.2">
      <c r="A161" s="2"/>
      <c r="B161" s="2"/>
      <c r="C161" s="2"/>
      <c r="D161" s="102" t="s">
        <v>137</v>
      </c>
      <c r="E161" s="103" t="s">
        <v>200</v>
      </c>
      <c r="F161" s="105">
        <f>B4+(147*B6)</f>
        <v>148</v>
      </c>
      <c r="G161" s="2"/>
    </row>
    <row r="162" spans="1:7" x14ac:dyDescent="0.2">
      <c r="A162" s="2"/>
      <c r="B162" s="2"/>
      <c r="C162" s="2"/>
      <c r="D162" s="102" t="s">
        <v>6</v>
      </c>
      <c r="E162" s="103" t="s">
        <v>200</v>
      </c>
      <c r="F162" s="105">
        <f>B4+(148*B6)</f>
        <v>149</v>
      </c>
      <c r="G162" s="2"/>
    </row>
    <row r="163" spans="1:7" x14ac:dyDescent="0.2">
      <c r="A163" s="2"/>
      <c r="B163" s="2"/>
      <c r="C163" s="2"/>
      <c r="D163" s="102" t="s">
        <v>185</v>
      </c>
      <c r="E163" s="103" t="s">
        <v>200</v>
      </c>
      <c r="F163" s="104">
        <f>B4+(149*B6)</f>
        <v>150</v>
      </c>
      <c r="G163" s="2"/>
    </row>
    <row r="164" spans="1:7" x14ac:dyDescent="0.2">
      <c r="A164" s="2"/>
      <c r="B164" s="2"/>
      <c r="C164" s="2"/>
      <c r="D164" s="102" t="s">
        <v>74</v>
      </c>
      <c r="E164" s="103" t="s">
        <v>200</v>
      </c>
      <c r="F164" s="104">
        <f>B4+(150*B6)</f>
        <v>151</v>
      </c>
      <c r="G164" s="2"/>
    </row>
    <row r="165" spans="1:7" x14ac:dyDescent="0.2">
      <c r="A165" s="2"/>
      <c r="B165" s="2"/>
      <c r="C165" s="2"/>
      <c r="D165" s="102" t="s">
        <v>248</v>
      </c>
      <c r="E165" s="103" t="s">
        <v>200</v>
      </c>
      <c r="F165" s="105">
        <f>B4+(151*B6)</f>
        <v>152</v>
      </c>
      <c r="G165" s="2"/>
    </row>
    <row r="166" spans="1:7" x14ac:dyDescent="0.2">
      <c r="A166" s="2"/>
      <c r="B166" s="2"/>
      <c r="C166" s="2"/>
      <c r="D166" s="102" t="s">
        <v>121</v>
      </c>
      <c r="E166" s="103" t="s">
        <v>200</v>
      </c>
      <c r="F166" s="105">
        <f>B4+(152*B6)</f>
        <v>153</v>
      </c>
      <c r="G166" s="2"/>
    </row>
    <row r="167" spans="1:7" x14ac:dyDescent="0.2">
      <c r="A167" s="2"/>
      <c r="B167" s="2"/>
      <c r="C167" s="2"/>
      <c r="D167" s="102" t="s">
        <v>293</v>
      </c>
      <c r="E167" s="103" t="s">
        <v>200</v>
      </c>
      <c r="F167" s="104">
        <f>B4+(153*B6)</f>
        <v>154</v>
      </c>
      <c r="G167" s="2"/>
    </row>
    <row r="168" spans="1:7" x14ac:dyDescent="0.2">
      <c r="A168" s="2"/>
      <c r="B168" s="2"/>
      <c r="C168" s="2"/>
      <c r="D168" s="102" t="s">
        <v>169</v>
      </c>
      <c r="E168" s="103" t="s">
        <v>200</v>
      </c>
      <c r="F168" s="104">
        <f>B4+(154*B6)</f>
        <v>155</v>
      </c>
      <c r="G168" s="2"/>
    </row>
    <row r="169" spans="1:7" x14ac:dyDescent="0.2">
      <c r="A169" s="2"/>
      <c r="B169" s="2"/>
      <c r="C169" s="2"/>
      <c r="D169" s="102" t="s">
        <v>364</v>
      </c>
      <c r="E169" s="103" t="s">
        <v>200</v>
      </c>
      <c r="F169" s="104">
        <f>B4+(155*B6)</f>
        <v>156</v>
      </c>
      <c r="G169" s="2"/>
    </row>
    <row r="170" spans="1:7" x14ac:dyDescent="0.2">
      <c r="A170" s="2"/>
      <c r="B170" s="2"/>
      <c r="C170" s="2"/>
      <c r="D170" s="102" t="s">
        <v>350</v>
      </c>
      <c r="E170" s="103" t="s">
        <v>200</v>
      </c>
      <c r="F170" s="104">
        <f>B4+(156*B6)</f>
        <v>157</v>
      </c>
      <c r="G170" s="2"/>
    </row>
    <row r="171" spans="1:7" x14ac:dyDescent="0.2">
      <c r="A171" s="2"/>
      <c r="B171" s="2"/>
      <c r="C171" s="2"/>
      <c r="D171" s="102" t="s">
        <v>401</v>
      </c>
      <c r="E171" s="103" t="s">
        <v>200</v>
      </c>
      <c r="F171" s="105">
        <f>B4+(157*B6)</f>
        <v>158</v>
      </c>
      <c r="G171" s="2"/>
    </row>
    <row r="172" spans="1:7" x14ac:dyDescent="0.2">
      <c r="A172" s="2"/>
      <c r="B172" s="2"/>
      <c r="C172" s="2"/>
      <c r="D172" s="102" t="s">
        <v>442</v>
      </c>
      <c r="E172" s="103" t="s">
        <v>200</v>
      </c>
      <c r="F172" s="105">
        <f>B4+(158*B6)</f>
        <v>159</v>
      </c>
      <c r="G172" s="2"/>
    </row>
    <row r="173" spans="1:7" x14ac:dyDescent="0.2">
      <c r="A173" s="2"/>
      <c r="B173" s="2"/>
      <c r="C173" s="2"/>
      <c r="D173" s="102" t="s">
        <v>537</v>
      </c>
      <c r="E173" s="103" t="s">
        <v>200</v>
      </c>
      <c r="F173" s="104">
        <f>B4+(159*B6)</f>
        <v>160</v>
      </c>
      <c r="G173" s="2"/>
    </row>
    <row r="174" spans="1:7" x14ac:dyDescent="0.2">
      <c r="A174" s="2"/>
      <c r="B174" s="2"/>
      <c r="C174" s="2"/>
      <c r="D174" s="102" t="s">
        <v>557</v>
      </c>
      <c r="E174" s="103" t="s">
        <v>200</v>
      </c>
      <c r="F174" s="104">
        <f>B4+(160*B6)</f>
        <v>161</v>
      </c>
      <c r="G174" s="2"/>
    </row>
    <row r="175" spans="1:7" x14ac:dyDescent="0.2">
      <c r="A175" s="2"/>
      <c r="B175" s="2"/>
      <c r="C175" s="2"/>
      <c r="D175" s="102" t="s">
        <v>294</v>
      </c>
      <c r="E175" s="103" t="s">
        <v>200</v>
      </c>
      <c r="F175" s="105">
        <f>B4+(161*B6)</f>
        <v>162</v>
      </c>
      <c r="G175" s="2"/>
    </row>
    <row r="176" spans="1:7" x14ac:dyDescent="0.2">
      <c r="A176" s="2"/>
      <c r="B176" s="2"/>
      <c r="C176" s="2"/>
      <c r="D176" s="102" t="s">
        <v>170</v>
      </c>
      <c r="E176" s="103" t="s">
        <v>200</v>
      </c>
      <c r="F176" s="105">
        <f>B4+(162*B6)</f>
        <v>163</v>
      </c>
      <c r="G176" s="2"/>
    </row>
    <row r="177" spans="1:7" x14ac:dyDescent="0.2">
      <c r="A177" s="2"/>
      <c r="B177" s="2"/>
      <c r="C177" s="2"/>
      <c r="D177" s="102" t="s">
        <v>40</v>
      </c>
      <c r="E177" s="103" t="s">
        <v>200</v>
      </c>
      <c r="F177" s="104">
        <f>B4+(163*B6)</f>
        <v>164</v>
      </c>
      <c r="G177" s="2"/>
    </row>
    <row r="178" spans="1:7" x14ac:dyDescent="0.2">
      <c r="A178" s="2"/>
      <c r="B178" s="2"/>
      <c r="C178" s="2"/>
      <c r="D178" s="102" t="s">
        <v>235</v>
      </c>
      <c r="E178" s="103" t="s">
        <v>200</v>
      </c>
      <c r="F178" s="104">
        <f>B4+(164*B6)</f>
        <v>165</v>
      </c>
      <c r="G178" s="2"/>
    </row>
    <row r="179" spans="1:7" x14ac:dyDescent="0.2">
      <c r="A179" s="2"/>
      <c r="B179" s="2"/>
      <c r="C179" s="2"/>
      <c r="D179" s="102" t="s">
        <v>107</v>
      </c>
      <c r="E179" s="103" t="s">
        <v>200</v>
      </c>
      <c r="F179" s="105">
        <f>B4+(165*B6)</f>
        <v>166</v>
      </c>
      <c r="G179" s="2"/>
    </row>
    <row r="180" spans="1:7" x14ac:dyDescent="0.2">
      <c r="A180" s="2"/>
      <c r="B180" s="2"/>
      <c r="C180" s="2"/>
      <c r="D180" s="102" t="s">
        <v>280</v>
      </c>
      <c r="E180" s="103" t="s">
        <v>200</v>
      </c>
      <c r="F180" s="105">
        <f>B4+(166*B6)</f>
        <v>167</v>
      </c>
      <c r="G180" s="2"/>
    </row>
    <row r="181" spans="1:7" x14ac:dyDescent="0.2">
      <c r="A181" s="2"/>
      <c r="B181" s="2"/>
      <c r="C181" s="2"/>
      <c r="D181" s="102" t="s">
        <v>154</v>
      </c>
      <c r="E181" s="103" t="s">
        <v>200</v>
      </c>
      <c r="F181" s="104">
        <f>B4+(167*B6)</f>
        <v>168</v>
      </c>
      <c r="G181" s="2"/>
    </row>
    <row r="182" spans="1:7" x14ac:dyDescent="0.2">
      <c r="A182" s="2"/>
      <c r="B182" s="2"/>
      <c r="C182" s="2"/>
      <c r="D182" s="107" t="s">
        <v>25</v>
      </c>
      <c r="E182" s="109" t="s">
        <v>200</v>
      </c>
      <c r="F182" s="110">
        <f>B4+(168*B6)</f>
        <v>169</v>
      </c>
      <c r="G182" s="2"/>
    </row>
    <row r="183" spans="1:7" x14ac:dyDescent="0.2">
      <c r="A183" s="2"/>
      <c r="B183" s="2"/>
      <c r="C183" s="2"/>
      <c r="D183" s="102" t="s">
        <v>202</v>
      </c>
      <c r="E183" s="103" t="s">
        <v>200</v>
      </c>
      <c r="F183" s="104">
        <f>B4+(169*B6)</f>
        <v>170</v>
      </c>
      <c r="G183" s="2"/>
    </row>
    <row r="184" spans="1:7" x14ac:dyDescent="0.2">
      <c r="A184" s="2"/>
      <c r="B184" s="2"/>
      <c r="C184" s="2"/>
      <c r="D184" s="102" t="s">
        <v>90</v>
      </c>
      <c r="E184" s="103" t="s">
        <v>200</v>
      </c>
      <c r="F184" s="104">
        <f>B4+(170*B6)</f>
        <v>171</v>
      </c>
      <c r="G184" s="2"/>
    </row>
    <row r="185" spans="1:7" x14ac:dyDescent="0.2">
      <c r="A185" s="2"/>
      <c r="B185" s="2"/>
      <c r="C185" s="2"/>
      <c r="D185" s="102" t="s">
        <v>265</v>
      </c>
      <c r="E185" s="103" t="s">
        <v>200</v>
      </c>
      <c r="F185" s="104">
        <f>B4+(171*B6)</f>
        <v>172</v>
      </c>
      <c r="G185" s="2"/>
    </row>
    <row r="186" spans="1:7" x14ac:dyDescent="0.2">
      <c r="A186" s="2"/>
      <c r="B186" s="2"/>
      <c r="C186" s="2"/>
      <c r="D186" s="102" t="s">
        <v>138</v>
      </c>
      <c r="E186" s="103" t="s">
        <v>200</v>
      </c>
      <c r="F186" s="104">
        <f>B4+(172*B6)</f>
        <v>173</v>
      </c>
      <c r="G186" s="2"/>
    </row>
    <row r="187" spans="1:7" x14ac:dyDescent="0.2">
      <c r="A187" s="2"/>
      <c r="B187" s="2"/>
      <c r="C187" s="2"/>
      <c r="D187" s="102" t="s">
        <v>7</v>
      </c>
      <c r="E187" s="103" t="s">
        <v>200</v>
      </c>
      <c r="F187" s="105">
        <f>B4+(173*B6)</f>
        <v>174</v>
      </c>
      <c r="G187" s="2"/>
    </row>
    <row r="188" spans="1:7" x14ac:dyDescent="0.2">
      <c r="A188" s="2"/>
      <c r="B188" s="2"/>
      <c r="C188" s="2"/>
      <c r="D188" s="102" t="s">
        <v>186</v>
      </c>
      <c r="E188" s="103" t="s">
        <v>200</v>
      </c>
      <c r="F188" s="105">
        <f>B4+(174*B6)</f>
        <v>175</v>
      </c>
      <c r="G188" s="2"/>
    </row>
    <row r="189" spans="1:7" x14ac:dyDescent="0.2">
      <c r="A189" s="2"/>
      <c r="B189" s="2"/>
      <c r="C189" s="2"/>
      <c r="D189" s="102" t="s">
        <v>58</v>
      </c>
      <c r="E189" s="103" t="s">
        <v>200</v>
      </c>
      <c r="F189" s="104">
        <f>B4+(175*B6)</f>
        <v>176</v>
      </c>
      <c r="G189" s="2"/>
    </row>
    <row r="190" spans="1:7" x14ac:dyDescent="0.2">
      <c r="A190" s="2"/>
      <c r="B190" s="2"/>
      <c r="C190" s="2"/>
      <c r="D190" s="102" t="s">
        <v>249</v>
      </c>
      <c r="E190" s="103" t="s">
        <v>200</v>
      </c>
      <c r="F190" s="104">
        <f>B4+(176*B6)</f>
        <v>177</v>
      </c>
      <c r="G190" s="2"/>
    </row>
    <row r="191" spans="1:7" x14ac:dyDescent="0.2">
      <c r="A191" s="2"/>
      <c r="B191" s="2"/>
      <c r="C191" s="2"/>
      <c r="D191" s="102" t="s">
        <v>122</v>
      </c>
      <c r="E191" s="103" t="s">
        <v>200</v>
      </c>
      <c r="F191" s="105">
        <f>B4+(177*B6)</f>
        <v>178</v>
      </c>
      <c r="G191" s="2"/>
    </row>
    <row r="192" spans="1:7" x14ac:dyDescent="0.2">
      <c r="A192" s="2"/>
      <c r="B192" s="2"/>
      <c r="C192" s="2"/>
      <c r="D192" s="102" t="s">
        <v>379</v>
      </c>
      <c r="E192" s="103" t="s">
        <v>200</v>
      </c>
      <c r="F192" s="105">
        <f>B4+(178*B6)</f>
        <v>179</v>
      </c>
      <c r="G192" s="2"/>
    </row>
    <row r="193" spans="1:7" x14ac:dyDescent="0.2">
      <c r="A193" s="2"/>
      <c r="B193" s="2"/>
      <c r="C193" s="2"/>
      <c r="D193" s="102" t="s">
        <v>369</v>
      </c>
      <c r="E193" s="103" t="s">
        <v>200</v>
      </c>
      <c r="F193" s="104">
        <f>B4+(179*B6)</f>
        <v>180</v>
      </c>
      <c r="G193" s="2"/>
    </row>
    <row r="194" spans="1:7" x14ac:dyDescent="0.2">
      <c r="A194" s="2"/>
      <c r="B194" s="2"/>
      <c r="C194" s="2"/>
      <c r="D194" s="102" t="s">
        <v>466</v>
      </c>
      <c r="E194" s="103" t="s">
        <v>200</v>
      </c>
      <c r="F194" s="104">
        <f>B4+(180*B6)</f>
        <v>181</v>
      </c>
      <c r="G194" s="2"/>
    </row>
    <row r="195" spans="1:7" x14ac:dyDescent="0.2">
      <c r="A195" s="2"/>
      <c r="B195" s="2"/>
      <c r="C195" s="2"/>
      <c r="D195" s="102" t="s">
        <v>454</v>
      </c>
      <c r="E195" s="103" t="s">
        <v>200</v>
      </c>
      <c r="F195" s="105">
        <f>B4+(181*B6)</f>
        <v>182</v>
      </c>
      <c r="G195" s="2"/>
    </row>
    <row r="196" spans="1:7" x14ac:dyDescent="0.2">
      <c r="A196" s="2"/>
      <c r="B196" s="2"/>
      <c r="C196" s="2"/>
      <c r="D196" s="102" t="s">
        <v>485</v>
      </c>
      <c r="E196" s="103" t="s">
        <v>200</v>
      </c>
      <c r="F196" s="105">
        <f>B4+(182*B6)</f>
        <v>183</v>
      </c>
      <c r="G196" s="2"/>
    </row>
    <row r="197" spans="1:7" x14ac:dyDescent="0.2">
      <c r="A197" s="2"/>
      <c r="B197" s="2"/>
      <c r="C197" s="2"/>
      <c r="D197" s="102" t="s">
        <v>531</v>
      </c>
      <c r="E197" s="103" t="s">
        <v>200</v>
      </c>
      <c r="F197" s="104">
        <f>B4+(183*B6)</f>
        <v>184</v>
      </c>
      <c r="G197" s="2"/>
    </row>
    <row r="198" spans="1:7" x14ac:dyDescent="0.2">
      <c r="A198" s="2"/>
      <c r="B198" s="2"/>
      <c r="C198" s="2"/>
      <c r="D198" s="102" t="s">
        <v>250</v>
      </c>
      <c r="E198" s="103" t="s">
        <v>200</v>
      </c>
      <c r="F198" s="104">
        <f>B4+(184*B6)</f>
        <v>185</v>
      </c>
      <c r="G198" s="2"/>
    </row>
    <row r="199" spans="1:7" x14ac:dyDescent="0.2">
      <c r="A199" s="2"/>
      <c r="B199" s="2"/>
      <c r="C199" s="2"/>
      <c r="D199" s="102" t="s">
        <v>123</v>
      </c>
      <c r="E199" s="103" t="s">
        <v>200</v>
      </c>
      <c r="F199" s="104">
        <f>B4+(185*B6)</f>
        <v>186</v>
      </c>
      <c r="G199" s="2"/>
    </row>
    <row r="200" spans="1:7" x14ac:dyDescent="0.2">
      <c r="A200" s="2"/>
      <c r="B200" s="2"/>
      <c r="C200" s="2"/>
      <c r="D200" s="102" t="s">
        <v>295</v>
      </c>
      <c r="E200" s="103" t="s">
        <v>200</v>
      </c>
      <c r="F200" s="104">
        <f>B4+(186*B6)</f>
        <v>187</v>
      </c>
      <c r="G200" s="17"/>
    </row>
    <row r="201" spans="1:7" x14ac:dyDescent="0.2">
      <c r="A201" s="2"/>
      <c r="B201" s="2"/>
      <c r="C201" s="2"/>
      <c r="D201" s="102" t="s">
        <v>171</v>
      </c>
      <c r="E201" s="103" t="s">
        <v>200</v>
      </c>
      <c r="F201" s="105">
        <f>B4+(187*B6)</f>
        <v>188</v>
      </c>
      <c r="G201" s="17"/>
    </row>
    <row r="202" spans="1:7" x14ac:dyDescent="0.2">
      <c r="A202" s="2"/>
      <c r="B202" s="2"/>
      <c r="C202" s="2"/>
      <c r="D202" s="102" t="s">
        <v>41</v>
      </c>
      <c r="E202" s="103" t="s">
        <v>200</v>
      </c>
      <c r="F202" s="105">
        <f>B4+(188*B6)</f>
        <v>189</v>
      </c>
      <c r="G202" s="17"/>
    </row>
    <row r="203" spans="1:7" x14ac:dyDescent="0.2">
      <c r="A203" s="2"/>
      <c r="B203" s="2"/>
      <c r="C203" s="2"/>
      <c r="D203" s="102" t="s">
        <v>219</v>
      </c>
      <c r="E203" s="103" t="s">
        <v>200</v>
      </c>
      <c r="F203" s="104">
        <f>B4+(189*B6)</f>
        <v>190</v>
      </c>
      <c r="G203" s="17"/>
    </row>
    <row r="204" spans="1:7" x14ac:dyDescent="0.2">
      <c r="A204" s="2"/>
      <c r="B204" s="2"/>
      <c r="C204" s="2"/>
      <c r="D204" s="102" t="s">
        <v>108</v>
      </c>
      <c r="E204" s="103" t="s">
        <v>200</v>
      </c>
      <c r="F204" s="104">
        <f>B4+(190*B6)</f>
        <v>191</v>
      </c>
      <c r="G204" s="17"/>
    </row>
    <row r="205" spans="1:7" x14ac:dyDescent="0.2">
      <c r="A205" s="2"/>
      <c r="B205" s="2"/>
      <c r="C205" s="2"/>
      <c r="D205" s="102" t="s">
        <v>281</v>
      </c>
      <c r="E205" s="103" t="s">
        <v>200</v>
      </c>
      <c r="F205" s="105">
        <f>B4+(191*B6)</f>
        <v>192</v>
      </c>
      <c r="G205" s="17"/>
    </row>
    <row r="206" spans="1:7" x14ac:dyDescent="0.2">
      <c r="A206" s="2"/>
      <c r="B206" s="2"/>
      <c r="C206" s="2"/>
      <c r="D206" s="102" t="s">
        <v>155</v>
      </c>
      <c r="E206" s="103" t="s">
        <v>200</v>
      </c>
      <c r="F206" s="105">
        <f>B4+(192*B6)</f>
        <v>193</v>
      </c>
      <c r="G206" s="17"/>
    </row>
    <row r="207" spans="1:7" x14ac:dyDescent="0.2">
      <c r="A207" s="2"/>
      <c r="B207" s="2"/>
      <c r="C207" s="2"/>
      <c r="D207" s="102" t="s">
        <v>26</v>
      </c>
      <c r="E207" s="103" t="s">
        <v>200</v>
      </c>
      <c r="F207" s="104">
        <f>B4+(193*B6)</f>
        <v>194</v>
      </c>
      <c r="G207" s="17"/>
    </row>
    <row r="208" spans="1:7" x14ac:dyDescent="0.2">
      <c r="A208" s="2"/>
      <c r="B208" s="2"/>
      <c r="C208" s="2"/>
      <c r="D208" s="102" t="s">
        <v>203</v>
      </c>
      <c r="E208" s="103" t="s">
        <v>200</v>
      </c>
      <c r="F208" s="104">
        <f>B4+(194*B6)</f>
        <v>195</v>
      </c>
      <c r="G208" s="17"/>
    </row>
    <row r="209" spans="1:7" x14ac:dyDescent="0.2">
      <c r="A209" s="2"/>
      <c r="B209" s="2"/>
      <c r="C209" s="2"/>
      <c r="D209" s="102" t="s">
        <v>91</v>
      </c>
      <c r="E209" s="103" t="s">
        <v>200</v>
      </c>
      <c r="F209" s="105">
        <f>B4+(195*B6)</f>
        <v>196</v>
      </c>
      <c r="G209" s="17"/>
    </row>
    <row r="210" spans="1:7" x14ac:dyDescent="0.2">
      <c r="A210" s="2"/>
      <c r="B210" s="2"/>
      <c r="C210" s="2"/>
      <c r="D210" s="102" t="s">
        <v>266</v>
      </c>
      <c r="E210" s="103" t="s">
        <v>200</v>
      </c>
      <c r="F210" s="105">
        <f>B4+(196*B6)</f>
        <v>197</v>
      </c>
      <c r="G210" s="17"/>
    </row>
    <row r="211" spans="1:7" x14ac:dyDescent="0.2">
      <c r="A211" s="2"/>
      <c r="B211" s="2"/>
      <c r="C211" s="2"/>
      <c r="D211" s="102" t="s">
        <v>139</v>
      </c>
      <c r="E211" s="103" t="s">
        <v>200</v>
      </c>
      <c r="F211" s="104">
        <f>B4+(197*B6)</f>
        <v>198</v>
      </c>
      <c r="G211" s="17"/>
    </row>
    <row r="212" spans="1:7" x14ac:dyDescent="0.2">
      <c r="A212" s="2"/>
      <c r="B212" s="2"/>
      <c r="C212" s="2"/>
      <c r="D212" s="102" t="s">
        <v>8</v>
      </c>
      <c r="E212" s="103" t="s">
        <v>200</v>
      </c>
      <c r="F212" s="104">
        <f>B4+(198*B6)</f>
        <v>199</v>
      </c>
      <c r="G212" s="17"/>
    </row>
    <row r="213" spans="1:7" x14ac:dyDescent="0.2">
      <c r="A213" s="2"/>
      <c r="B213" s="2"/>
      <c r="C213" s="2"/>
      <c r="D213" s="102" t="s">
        <v>187</v>
      </c>
      <c r="E213" s="103" t="s">
        <v>200</v>
      </c>
      <c r="F213" s="104">
        <f>B4+(199*B6)</f>
        <v>200</v>
      </c>
      <c r="G213" s="17"/>
    </row>
    <row r="214" spans="1:7" x14ac:dyDescent="0.2">
      <c r="A214" s="2"/>
      <c r="B214" s="2"/>
      <c r="C214" s="2"/>
      <c r="D214" s="102" t="s">
        <v>59</v>
      </c>
      <c r="E214" s="103" t="s">
        <v>200</v>
      </c>
      <c r="F214" s="104">
        <f>B4+(200*B6)</f>
        <v>201</v>
      </c>
      <c r="G214" s="17"/>
    </row>
    <row r="215" spans="1:7" x14ac:dyDescent="0.2">
      <c r="A215" s="2"/>
      <c r="B215" s="2"/>
      <c r="C215" s="2"/>
      <c r="D215" s="102" t="s">
        <v>329</v>
      </c>
      <c r="E215" s="103" t="s">
        <v>200</v>
      </c>
      <c r="F215" s="105">
        <f>B4+(201*B6)</f>
        <v>202</v>
      </c>
      <c r="G215" s="17"/>
    </row>
    <row r="216" spans="1:7" x14ac:dyDescent="0.2">
      <c r="A216" s="2"/>
      <c r="B216" s="2"/>
      <c r="C216" s="2"/>
      <c r="D216" s="102" t="s">
        <v>333</v>
      </c>
      <c r="E216" s="103" t="s">
        <v>200</v>
      </c>
      <c r="F216" s="105">
        <f>B4+(202*B6)</f>
        <v>203</v>
      </c>
      <c r="G216" s="17"/>
    </row>
    <row r="217" spans="1:7" x14ac:dyDescent="0.2">
      <c r="A217" s="2"/>
      <c r="B217" s="2"/>
      <c r="C217" s="2"/>
      <c r="D217" s="102" t="s">
        <v>439</v>
      </c>
      <c r="E217" s="103" t="s">
        <v>200</v>
      </c>
      <c r="F217" s="104">
        <f>B4+(203*B6)</f>
        <v>204</v>
      </c>
      <c r="G217" s="17"/>
    </row>
    <row r="218" spans="1:7" x14ac:dyDescent="0.2">
      <c r="A218" s="2"/>
      <c r="B218" s="2"/>
      <c r="C218" s="2"/>
      <c r="D218" s="102" t="s">
        <v>440</v>
      </c>
      <c r="E218" s="103" t="s">
        <v>200</v>
      </c>
      <c r="F218" s="104">
        <f>B4+(204*B6)</f>
        <v>205</v>
      </c>
      <c r="G218" s="17"/>
    </row>
    <row r="219" spans="1:7" x14ac:dyDescent="0.2">
      <c r="A219" s="2"/>
      <c r="B219" s="2"/>
      <c r="C219" s="2"/>
      <c r="D219" s="102" t="s">
        <v>549</v>
      </c>
      <c r="E219" s="103" t="s">
        <v>200</v>
      </c>
      <c r="F219" s="105">
        <f>B4+(205*B6)</f>
        <v>206</v>
      </c>
      <c r="G219" s="17"/>
    </row>
    <row r="220" spans="1:7" x14ac:dyDescent="0.2">
      <c r="A220" s="2"/>
      <c r="B220" s="2"/>
      <c r="C220" s="2"/>
      <c r="D220" s="102" t="s">
        <v>497</v>
      </c>
      <c r="E220" s="103" t="s">
        <v>200</v>
      </c>
      <c r="F220" s="105">
        <f>B4+(206*B6)</f>
        <v>207</v>
      </c>
      <c r="G220" s="17"/>
    </row>
    <row r="221" spans="1:7" x14ac:dyDescent="0.2">
      <c r="A221" s="2"/>
      <c r="B221" s="2"/>
      <c r="C221" s="2"/>
      <c r="D221" s="102" t="s">
        <v>188</v>
      </c>
      <c r="E221" s="103" t="s">
        <v>200</v>
      </c>
      <c r="F221" s="104">
        <f>B4+(207*B6)</f>
        <v>208</v>
      </c>
      <c r="G221" s="17"/>
    </row>
    <row r="222" spans="1:7" x14ac:dyDescent="0.2">
      <c r="A222" s="2"/>
      <c r="B222" s="2"/>
      <c r="C222" s="2"/>
      <c r="D222" s="102" t="s">
        <v>60</v>
      </c>
      <c r="E222" s="103" t="s">
        <v>200</v>
      </c>
      <c r="F222" s="104">
        <f>B4+(208*B6)</f>
        <v>209</v>
      </c>
      <c r="G222" s="17"/>
    </row>
    <row r="223" spans="1:7" x14ac:dyDescent="0.2">
      <c r="A223" s="2"/>
      <c r="B223" s="2"/>
      <c r="C223" s="2"/>
      <c r="D223" s="102" t="s">
        <v>251</v>
      </c>
      <c r="E223" s="103" t="s">
        <v>200</v>
      </c>
      <c r="F223" s="105">
        <f>B4+(209*B6)</f>
        <v>210</v>
      </c>
      <c r="G223" s="17"/>
    </row>
    <row r="224" spans="1:7" x14ac:dyDescent="0.2">
      <c r="A224" s="2"/>
      <c r="B224" s="2"/>
      <c r="C224" s="2"/>
      <c r="D224" s="102" t="s">
        <v>124</v>
      </c>
      <c r="E224" s="103" t="s">
        <v>200</v>
      </c>
      <c r="F224" s="105">
        <f>B4+(210*B6)</f>
        <v>211</v>
      </c>
      <c r="G224" s="17"/>
    </row>
    <row r="225" spans="1:7" x14ac:dyDescent="0.2">
      <c r="A225" s="2"/>
      <c r="B225" s="2"/>
      <c r="C225" s="2"/>
      <c r="D225" s="102" t="s">
        <v>296</v>
      </c>
      <c r="E225" s="103" t="s">
        <v>200</v>
      </c>
      <c r="F225" s="104">
        <f>B4+(211*B6)</f>
        <v>212</v>
      </c>
      <c r="G225" s="17"/>
    </row>
    <row r="226" spans="1:7" x14ac:dyDescent="0.2">
      <c r="A226" s="2"/>
      <c r="B226" s="2"/>
      <c r="C226" s="2"/>
      <c r="D226" s="102" t="s">
        <v>172</v>
      </c>
      <c r="E226" s="103" t="s">
        <v>200</v>
      </c>
      <c r="F226" s="104">
        <f>B4+(212*B6)</f>
        <v>213</v>
      </c>
      <c r="G226" s="17"/>
    </row>
    <row r="227" spans="1:7" x14ac:dyDescent="0.2">
      <c r="A227" s="2"/>
      <c r="B227" s="2"/>
      <c r="C227" s="2"/>
      <c r="D227" s="102" t="s">
        <v>42</v>
      </c>
      <c r="E227" s="103" t="s">
        <v>200</v>
      </c>
      <c r="F227" s="104">
        <f>B4+(213*B6)</f>
        <v>214</v>
      </c>
      <c r="G227" s="17"/>
    </row>
    <row r="228" spans="1:7" x14ac:dyDescent="0.2">
      <c r="A228" s="2"/>
      <c r="B228" s="2"/>
      <c r="C228" s="2"/>
      <c r="D228" s="102" t="s">
        <v>220</v>
      </c>
      <c r="E228" s="103" t="s">
        <v>200</v>
      </c>
      <c r="F228" s="104">
        <f>B4+(214*B6)</f>
        <v>215</v>
      </c>
      <c r="G228" s="17"/>
    </row>
    <row r="229" spans="1:7" x14ac:dyDescent="0.2">
      <c r="A229" s="2"/>
      <c r="B229" s="2"/>
      <c r="C229" s="2"/>
      <c r="D229" s="102" t="s">
        <v>109</v>
      </c>
      <c r="E229" s="103" t="s">
        <v>200</v>
      </c>
      <c r="F229" s="105">
        <f>B4+(215*B6)</f>
        <v>216</v>
      </c>
      <c r="G229" s="17"/>
    </row>
    <row r="230" spans="1:7" x14ac:dyDescent="0.2">
      <c r="A230" s="2"/>
      <c r="B230" s="2"/>
      <c r="C230" s="2"/>
      <c r="D230" s="102" t="s">
        <v>282</v>
      </c>
      <c r="E230" s="103" t="s">
        <v>200</v>
      </c>
      <c r="F230" s="105">
        <f>B4+(216*B6)</f>
        <v>217</v>
      </c>
      <c r="G230" s="17"/>
    </row>
    <row r="231" spans="1:7" x14ac:dyDescent="0.2">
      <c r="A231" s="2"/>
      <c r="B231" s="2"/>
      <c r="C231" s="2"/>
      <c r="D231" s="102" t="s">
        <v>156</v>
      </c>
      <c r="E231" s="103" t="s">
        <v>200</v>
      </c>
      <c r="F231" s="104">
        <f>B4+(217*B6)</f>
        <v>218</v>
      </c>
      <c r="G231" s="17"/>
    </row>
    <row r="232" spans="1:7" x14ac:dyDescent="0.2">
      <c r="A232" s="2"/>
      <c r="B232" s="2"/>
      <c r="C232" s="2"/>
      <c r="D232" s="102" t="s">
        <v>27</v>
      </c>
      <c r="E232" s="103" t="s">
        <v>200</v>
      </c>
      <c r="F232" s="104">
        <f>B4+(218*B6)</f>
        <v>219</v>
      </c>
      <c r="G232" s="17"/>
    </row>
    <row r="233" spans="1:7" x14ac:dyDescent="0.2">
      <c r="A233" s="2"/>
      <c r="B233" s="2"/>
      <c r="C233" s="2"/>
      <c r="D233" s="102" t="s">
        <v>204</v>
      </c>
      <c r="E233" s="103" t="s">
        <v>200</v>
      </c>
      <c r="F233" s="105">
        <f>B4+(219*B6)</f>
        <v>220</v>
      </c>
      <c r="G233" s="17"/>
    </row>
    <row r="234" spans="1:7" x14ac:dyDescent="0.2">
      <c r="A234" s="2"/>
      <c r="B234" s="2"/>
      <c r="C234" s="2"/>
      <c r="D234" s="102" t="s">
        <v>75</v>
      </c>
      <c r="E234" s="103" t="s">
        <v>200</v>
      </c>
      <c r="F234" s="105">
        <f>B4+(220*B6)</f>
        <v>221</v>
      </c>
      <c r="G234" s="17"/>
    </row>
    <row r="235" spans="1:7" x14ac:dyDescent="0.2">
      <c r="A235" s="2"/>
      <c r="B235" s="2"/>
      <c r="C235" s="2"/>
      <c r="D235" s="102" t="s">
        <v>267</v>
      </c>
      <c r="E235" s="103" t="s">
        <v>200</v>
      </c>
      <c r="F235" s="104">
        <f>B4+(221*B6)</f>
        <v>222</v>
      </c>
      <c r="G235" s="17"/>
    </row>
    <row r="236" spans="1:7" x14ac:dyDescent="0.2">
      <c r="A236" s="2"/>
      <c r="B236" s="2"/>
      <c r="C236" s="2"/>
      <c r="D236" s="102" t="s">
        <v>140</v>
      </c>
      <c r="E236" s="103" t="s">
        <v>200</v>
      </c>
      <c r="F236" s="104">
        <f>B4+(222*B6)</f>
        <v>223</v>
      </c>
      <c r="G236" s="17"/>
    </row>
    <row r="237" spans="1:7" x14ac:dyDescent="0.2">
      <c r="A237" s="2"/>
      <c r="B237" s="2"/>
      <c r="C237" s="2"/>
      <c r="D237" s="102" t="s">
        <v>9</v>
      </c>
      <c r="E237" s="103" t="s">
        <v>200</v>
      </c>
      <c r="F237" s="104">
        <f>B4+(223*B6)</f>
        <v>224</v>
      </c>
      <c r="G237" s="17"/>
    </row>
    <row r="238" spans="1:7" x14ac:dyDescent="0.2">
      <c r="A238" s="2"/>
      <c r="B238" s="2"/>
      <c r="C238" s="2"/>
      <c r="D238" s="102" t="s">
        <v>356</v>
      </c>
      <c r="E238" s="103" t="s">
        <v>200</v>
      </c>
      <c r="F238" s="104">
        <f>B4+(224*B6)</f>
        <v>225</v>
      </c>
      <c r="G238" s="17"/>
    </row>
    <row r="239" spans="1:7" x14ac:dyDescent="0.2">
      <c r="A239" s="2"/>
      <c r="B239" s="2"/>
      <c r="C239" s="2"/>
      <c r="D239" s="102" t="s">
        <v>331</v>
      </c>
      <c r="E239" s="103" t="s">
        <v>200</v>
      </c>
      <c r="F239" s="105">
        <f>B4+(225*B6)</f>
        <v>226</v>
      </c>
      <c r="G239" s="17"/>
    </row>
    <row r="240" spans="1:7" x14ac:dyDescent="0.2">
      <c r="A240" s="2"/>
      <c r="B240" s="2"/>
      <c r="C240" s="2"/>
      <c r="D240" s="102" t="s">
        <v>406</v>
      </c>
      <c r="E240" s="103" t="s">
        <v>200</v>
      </c>
      <c r="F240" s="105">
        <f>B4+(226*B6)</f>
        <v>227</v>
      </c>
      <c r="G240" s="17"/>
    </row>
    <row r="241" spans="1:7" x14ac:dyDescent="0.2">
      <c r="A241" s="2"/>
      <c r="B241" s="2"/>
      <c r="C241" s="2"/>
      <c r="D241" s="102" t="s">
        <v>427</v>
      </c>
      <c r="E241" s="103" t="s">
        <v>200</v>
      </c>
      <c r="F241" s="104">
        <f>B4+(227*B6)</f>
        <v>228</v>
      </c>
      <c r="G241" s="17"/>
    </row>
    <row r="242" spans="1:7" x14ac:dyDescent="0.2">
      <c r="A242" s="2"/>
      <c r="B242" s="2"/>
      <c r="C242" s="2"/>
      <c r="D242" s="102" t="s">
        <v>492</v>
      </c>
      <c r="E242" s="103" t="s">
        <v>200</v>
      </c>
      <c r="F242" s="104">
        <f>B4+(228*B6)</f>
        <v>229</v>
      </c>
      <c r="G242" s="17"/>
    </row>
    <row r="243" spans="1:7" x14ac:dyDescent="0.2">
      <c r="A243" s="2"/>
      <c r="B243" s="2"/>
      <c r="C243" s="2"/>
      <c r="D243" s="102" t="s">
        <v>515</v>
      </c>
      <c r="E243" s="103" t="s">
        <v>200</v>
      </c>
      <c r="F243" s="105">
        <f>B4+(229*B6)</f>
        <v>230</v>
      </c>
      <c r="G243" s="17"/>
    </row>
    <row r="244" spans="1:7" x14ac:dyDescent="0.2">
      <c r="A244" s="2"/>
      <c r="B244" s="2"/>
      <c r="C244" s="2"/>
      <c r="D244" s="102" t="s">
        <v>141</v>
      </c>
      <c r="E244" s="103" t="s">
        <v>200</v>
      </c>
      <c r="F244" s="105">
        <f>B4+(230*B6)</f>
        <v>231</v>
      </c>
      <c r="G244" s="17"/>
    </row>
    <row r="245" spans="1:7" x14ac:dyDescent="0.2">
      <c r="A245" s="2"/>
      <c r="B245" s="2"/>
      <c r="C245" s="2"/>
      <c r="D245" s="102" t="s">
        <v>10</v>
      </c>
      <c r="E245" s="103" t="s">
        <v>200</v>
      </c>
      <c r="F245" s="104">
        <f>B4+(231*B6)</f>
        <v>232</v>
      </c>
      <c r="G245" s="17"/>
    </row>
    <row r="246" spans="1:7" x14ac:dyDescent="0.2">
      <c r="A246" s="2"/>
      <c r="B246" s="2"/>
      <c r="C246" s="2"/>
      <c r="D246" s="102" t="s">
        <v>189</v>
      </c>
      <c r="E246" s="103" t="s">
        <v>200</v>
      </c>
      <c r="F246" s="104">
        <f>B4+(232*B6)</f>
        <v>233</v>
      </c>
      <c r="G246" s="17"/>
    </row>
    <row r="247" spans="1:7" x14ac:dyDescent="0.2">
      <c r="A247" s="2"/>
      <c r="B247" s="2"/>
      <c r="C247" s="2"/>
      <c r="D247" s="102" t="s">
        <v>61</v>
      </c>
      <c r="E247" s="103" t="s">
        <v>200</v>
      </c>
      <c r="F247" s="105">
        <f>B4+(233*B6)</f>
        <v>234</v>
      </c>
      <c r="G247" s="17"/>
    </row>
    <row r="248" spans="1:7" x14ac:dyDescent="0.2">
      <c r="A248" s="2"/>
      <c r="B248" s="2"/>
      <c r="C248" s="2"/>
      <c r="D248" s="102" t="s">
        <v>236</v>
      </c>
      <c r="E248" s="103" t="s">
        <v>200</v>
      </c>
      <c r="F248" s="105">
        <f>B4+(234*B6)</f>
        <v>235</v>
      </c>
      <c r="G248" s="17"/>
    </row>
    <row r="249" spans="1:7" x14ac:dyDescent="0.2">
      <c r="A249" s="2"/>
      <c r="B249" s="2"/>
      <c r="C249" s="2"/>
      <c r="D249" s="102" t="s">
        <v>125</v>
      </c>
      <c r="E249" s="103" t="s">
        <v>200</v>
      </c>
      <c r="F249" s="104">
        <f>B4+(235*B6)</f>
        <v>236</v>
      </c>
      <c r="G249" s="17"/>
    </row>
    <row r="250" spans="1:7" x14ac:dyDescent="0.2">
      <c r="A250" s="2"/>
      <c r="B250" s="2"/>
      <c r="C250" s="2"/>
      <c r="D250" s="107" t="s">
        <v>297</v>
      </c>
      <c r="E250" s="109" t="s">
        <v>200</v>
      </c>
      <c r="F250" s="110">
        <f>B4+(236*B6)</f>
        <v>237</v>
      </c>
      <c r="G250" s="17"/>
    </row>
    <row r="251" spans="1:7" x14ac:dyDescent="0.2">
      <c r="A251" s="2"/>
      <c r="B251" s="2"/>
      <c r="C251" s="2"/>
      <c r="D251" s="102" t="s">
        <v>173</v>
      </c>
      <c r="E251" s="103" t="s">
        <v>200</v>
      </c>
      <c r="F251" s="104">
        <f>B4+(237*B6)</f>
        <v>238</v>
      </c>
      <c r="G251" s="17"/>
    </row>
    <row r="252" spans="1:7" x14ac:dyDescent="0.2">
      <c r="A252" s="2"/>
      <c r="B252" s="2"/>
      <c r="C252" s="2"/>
      <c r="D252" s="102" t="s">
        <v>43</v>
      </c>
      <c r="E252" s="103" t="s">
        <v>200</v>
      </c>
      <c r="F252" s="104">
        <f>B4+(238*B6)</f>
        <v>239</v>
      </c>
      <c r="G252" s="17"/>
    </row>
    <row r="253" spans="1:7" x14ac:dyDescent="0.2">
      <c r="A253" s="2"/>
      <c r="B253" s="2"/>
      <c r="C253" s="2"/>
      <c r="D253" s="102" t="s">
        <v>221</v>
      </c>
      <c r="E253" s="103" t="s">
        <v>200</v>
      </c>
      <c r="F253" s="104">
        <f>B4+(239*B6)</f>
        <v>240</v>
      </c>
      <c r="G253" s="17"/>
    </row>
    <row r="254" spans="1:7" x14ac:dyDescent="0.2">
      <c r="A254" s="2"/>
      <c r="B254" s="2"/>
      <c r="C254" s="2"/>
      <c r="D254" s="102" t="s">
        <v>110</v>
      </c>
      <c r="E254" s="103" t="s">
        <v>200</v>
      </c>
      <c r="F254" s="104">
        <f>B4+(240*B6)</f>
        <v>241</v>
      </c>
      <c r="G254" s="17"/>
    </row>
    <row r="255" spans="1:7" x14ac:dyDescent="0.2">
      <c r="A255" s="2"/>
      <c r="B255" s="2"/>
      <c r="C255" s="2"/>
      <c r="D255" s="102" t="s">
        <v>283</v>
      </c>
      <c r="E255" s="103" t="s">
        <v>200</v>
      </c>
      <c r="F255" s="105">
        <f>B4+(241*B6)</f>
        <v>242</v>
      </c>
      <c r="G255" s="17"/>
    </row>
    <row r="256" spans="1:7" x14ac:dyDescent="0.2">
      <c r="A256" s="2"/>
      <c r="B256" s="2"/>
      <c r="C256" s="2"/>
      <c r="D256" s="102" t="s">
        <v>157</v>
      </c>
      <c r="E256" s="103" t="s">
        <v>200</v>
      </c>
      <c r="F256" s="105">
        <f>B4+(242*B6)</f>
        <v>243</v>
      </c>
      <c r="G256" s="17"/>
    </row>
    <row r="257" spans="1:7" x14ac:dyDescent="0.2">
      <c r="A257" s="2"/>
      <c r="B257" s="2"/>
      <c r="C257" s="2"/>
      <c r="D257" s="102" t="s">
        <v>28</v>
      </c>
      <c r="E257" s="103" t="s">
        <v>200</v>
      </c>
      <c r="F257" s="104">
        <f>B4+(243*B6)</f>
        <v>244</v>
      </c>
      <c r="G257" s="17"/>
    </row>
    <row r="258" spans="1:7" x14ac:dyDescent="0.2">
      <c r="A258" s="2"/>
      <c r="B258" s="2"/>
      <c r="C258" s="2"/>
      <c r="D258" s="102" t="s">
        <v>205</v>
      </c>
      <c r="E258" s="103" t="s">
        <v>200</v>
      </c>
      <c r="F258" s="104">
        <f>B4+(244*B6)</f>
        <v>245</v>
      </c>
      <c r="G258" s="17"/>
    </row>
    <row r="259" spans="1:7" x14ac:dyDescent="0.2">
      <c r="A259" s="2"/>
      <c r="B259" s="2"/>
      <c r="C259" s="2"/>
      <c r="D259" s="102" t="s">
        <v>76</v>
      </c>
      <c r="E259" s="103" t="s">
        <v>200</v>
      </c>
      <c r="F259" s="105">
        <f>B4+(245*B6)</f>
        <v>246</v>
      </c>
      <c r="G259" s="17"/>
    </row>
    <row r="260" spans="1:7" x14ac:dyDescent="0.2">
      <c r="A260" s="2"/>
      <c r="B260" s="2"/>
      <c r="C260" s="2"/>
      <c r="D260" s="102" t="s">
        <v>268</v>
      </c>
      <c r="E260" s="103" t="s">
        <v>200</v>
      </c>
      <c r="F260" s="105">
        <f>B4+(246*B6)</f>
        <v>247</v>
      </c>
      <c r="G260" s="17"/>
    </row>
    <row r="261" spans="1:7" x14ac:dyDescent="0.2">
      <c r="A261" s="2"/>
      <c r="B261" s="2"/>
      <c r="C261" s="2"/>
      <c r="D261" s="102" t="s">
        <v>338</v>
      </c>
      <c r="E261" s="103" t="s">
        <v>200</v>
      </c>
      <c r="F261" s="104">
        <f>B4+(247*B6)</f>
        <v>248</v>
      </c>
      <c r="G261" s="17"/>
    </row>
    <row r="262" spans="1:7" x14ac:dyDescent="0.2">
      <c r="A262" s="2"/>
      <c r="B262" s="2"/>
      <c r="C262" s="2"/>
      <c r="D262" s="102" t="s">
        <v>310</v>
      </c>
      <c r="E262" s="103" t="s">
        <v>200</v>
      </c>
      <c r="F262" s="104">
        <f>B4+(248*B6)</f>
        <v>249</v>
      </c>
      <c r="G262" s="17"/>
    </row>
    <row r="263" spans="1:7" x14ac:dyDescent="0.2">
      <c r="A263" s="2"/>
      <c r="B263" s="2"/>
      <c r="C263" s="2"/>
      <c r="D263" s="102" t="s">
        <v>450</v>
      </c>
      <c r="E263" s="103" t="s">
        <v>200</v>
      </c>
      <c r="F263" s="105">
        <f>B4+(249*B6)</f>
        <v>250</v>
      </c>
      <c r="G263" s="17"/>
    </row>
    <row r="264" spans="1:7" x14ac:dyDescent="0.2">
      <c r="A264" s="2"/>
      <c r="B264" s="2"/>
      <c r="C264" s="2"/>
      <c r="D264" s="102" t="s">
        <v>434</v>
      </c>
      <c r="E264" s="103" t="s">
        <v>200</v>
      </c>
      <c r="F264" s="105">
        <f>B4+(250*B6)</f>
        <v>251</v>
      </c>
      <c r="G264" s="17"/>
    </row>
    <row r="265" spans="1:7" x14ac:dyDescent="0.2">
      <c r="A265" s="2"/>
      <c r="B265" s="2"/>
      <c r="C265" s="2"/>
      <c r="D265" s="102" t="s">
        <v>505</v>
      </c>
      <c r="E265" s="103" t="s">
        <v>200</v>
      </c>
      <c r="F265" s="104">
        <f>B4+(251*B6)</f>
        <v>252</v>
      </c>
      <c r="G265" s="17"/>
    </row>
    <row r="266" spans="1:7" x14ac:dyDescent="0.2">
      <c r="A266" s="2"/>
      <c r="B266" s="2"/>
      <c r="C266" s="2"/>
      <c r="D266" s="102" t="s">
        <v>489</v>
      </c>
      <c r="E266" s="103" t="s">
        <v>200</v>
      </c>
      <c r="F266" s="104">
        <f>B4+(252*B6)</f>
        <v>253</v>
      </c>
      <c r="G266" s="17"/>
    </row>
    <row r="267" spans="1:7" x14ac:dyDescent="0.2">
      <c r="A267" s="2"/>
      <c r="B267" s="2"/>
      <c r="C267" s="2"/>
      <c r="D267" s="102" t="s">
        <v>77</v>
      </c>
      <c r="E267" s="103" t="s">
        <v>200</v>
      </c>
      <c r="F267" s="104">
        <f>B4+(253*B6)</f>
        <v>254</v>
      </c>
      <c r="G267" s="17"/>
    </row>
    <row r="268" spans="1:7" x14ac:dyDescent="0.2">
      <c r="A268" s="2"/>
      <c r="B268" s="2"/>
      <c r="C268" s="2"/>
      <c r="D268" s="102" t="s">
        <v>269</v>
      </c>
      <c r="E268" s="103" t="s">
        <v>200</v>
      </c>
      <c r="F268" s="104">
        <f>B4+(254*B6)</f>
        <v>255</v>
      </c>
      <c r="G268" s="17"/>
    </row>
    <row r="269" spans="1:7" x14ac:dyDescent="0.2">
      <c r="A269" s="2"/>
      <c r="B269" s="2"/>
      <c r="C269" s="2"/>
      <c r="D269" s="102" t="s">
        <v>142</v>
      </c>
      <c r="E269" s="103" t="s">
        <v>200</v>
      </c>
      <c r="F269" s="105">
        <f>B4+(255*B6)</f>
        <v>256</v>
      </c>
      <c r="G269" s="17"/>
    </row>
    <row r="270" spans="1:7" x14ac:dyDescent="0.2">
      <c r="A270" s="2"/>
      <c r="B270" s="2"/>
      <c r="C270" s="2"/>
      <c r="D270" s="102" t="s">
        <v>11</v>
      </c>
      <c r="E270" s="103" t="s">
        <v>200</v>
      </c>
      <c r="F270" s="105">
        <f>B4+(256*B6)</f>
        <v>257</v>
      </c>
      <c r="G270" s="17"/>
    </row>
    <row r="271" spans="1:7" x14ac:dyDescent="0.2">
      <c r="A271" s="2"/>
      <c r="B271" s="2"/>
      <c r="C271" s="2"/>
      <c r="D271" s="102" t="s">
        <v>190</v>
      </c>
      <c r="E271" s="103" t="s">
        <v>200</v>
      </c>
      <c r="F271" s="104">
        <f>B4+(257*B6)</f>
        <v>258</v>
      </c>
      <c r="G271" s="17"/>
    </row>
    <row r="272" spans="1:7" x14ac:dyDescent="0.2">
      <c r="A272" s="2"/>
      <c r="B272" s="2"/>
      <c r="C272" s="2"/>
      <c r="D272" s="102" t="s">
        <v>62</v>
      </c>
      <c r="E272" s="103" t="s">
        <v>200</v>
      </c>
      <c r="F272" s="104">
        <f>B4+(258*B6)</f>
        <v>259</v>
      </c>
      <c r="G272" s="17"/>
    </row>
    <row r="273" spans="1:7" x14ac:dyDescent="0.2">
      <c r="A273" s="2"/>
      <c r="B273" s="2"/>
      <c r="C273" s="2"/>
      <c r="D273" s="102" t="s">
        <v>237</v>
      </c>
      <c r="E273" s="103" t="s">
        <v>200</v>
      </c>
      <c r="F273" s="105">
        <f>B4+(259*B6)</f>
        <v>260</v>
      </c>
      <c r="G273" s="17"/>
    </row>
    <row r="274" spans="1:7" x14ac:dyDescent="0.2">
      <c r="A274" s="2"/>
      <c r="B274" s="2"/>
      <c r="C274" s="2"/>
      <c r="D274" s="102" t="s">
        <v>126</v>
      </c>
      <c r="E274" s="103" t="s">
        <v>200</v>
      </c>
      <c r="F274" s="105">
        <f>B4+(260*B6)</f>
        <v>261</v>
      </c>
      <c r="G274" s="17"/>
    </row>
    <row r="275" spans="1:7" x14ac:dyDescent="0.2">
      <c r="A275" s="2"/>
      <c r="B275" s="2"/>
      <c r="C275" s="2"/>
      <c r="D275" s="102" t="s">
        <v>298</v>
      </c>
      <c r="E275" s="103" t="s">
        <v>200</v>
      </c>
      <c r="F275" s="104">
        <f>B4+(261*B6)</f>
        <v>262</v>
      </c>
      <c r="G275" s="17"/>
    </row>
    <row r="276" spans="1:7" x14ac:dyDescent="0.2">
      <c r="A276" s="2"/>
      <c r="B276" s="2"/>
      <c r="C276" s="2"/>
      <c r="D276" s="102" t="s">
        <v>174</v>
      </c>
      <c r="E276" s="103" t="s">
        <v>200</v>
      </c>
      <c r="F276" s="104">
        <f>B4+(262*B6)</f>
        <v>263</v>
      </c>
      <c r="G276" s="17"/>
    </row>
    <row r="277" spans="1:7" x14ac:dyDescent="0.2">
      <c r="A277" s="2"/>
      <c r="B277" s="2"/>
      <c r="C277" s="2"/>
      <c r="D277" s="102" t="s">
        <v>44</v>
      </c>
      <c r="E277" s="103" t="s">
        <v>200</v>
      </c>
      <c r="F277" s="105">
        <f>B4+(263*B6)</f>
        <v>264</v>
      </c>
      <c r="G277" s="17"/>
    </row>
    <row r="278" spans="1:7" x14ac:dyDescent="0.2">
      <c r="A278" s="2"/>
      <c r="B278" s="2"/>
      <c r="C278" s="2"/>
      <c r="D278" s="102" t="s">
        <v>222</v>
      </c>
      <c r="E278" s="103" t="s">
        <v>200</v>
      </c>
      <c r="F278" s="105">
        <f>B4+(264*B6)</f>
        <v>265</v>
      </c>
      <c r="G278" s="17"/>
    </row>
    <row r="279" spans="1:7" x14ac:dyDescent="0.2">
      <c r="A279" s="2"/>
      <c r="B279" s="2"/>
      <c r="C279" s="2"/>
      <c r="D279" s="102" t="s">
        <v>94</v>
      </c>
      <c r="E279" s="103" t="s">
        <v>200</v>
      </c>
      <c r="F279" s="104">
        <f>B4+(265*B6)</f>
        <v>266</v>
      </c>
      <c r="G279" s="17"/>
    </row>
    <row r="280" spans="1:7" x14ac:dyDescent="0.2">
      <c r="A280" s="2"/>
      <c r="B280" s="2"/>
      <c r="C280" s="2"/>
      <c r="D280" s="102" t="s">
        <v>284</v>
      </c>
      <c r="E280" s="103" t="s">
        <v>200</v>
      </c>
      <c r="F280" s="104">
        <f>B4+(266*B6)</f>
        <v>267</v>
      </c>
      <c r="G280" s="17"/>
    </row>
    <row r="281" spans="1:7" x14ac:dyDescent="0.2">
      <c r="A281" s="2"/>
      <c r="B281" s="2"/>
      <c r="C281" s="2"/>
      <c r="D281" s="102" t="s">
        <v>158</v>
      </c>
      <c r="E281" s="103" t="s">
        <v>200</v>
      </c>
      <c r="F281" s="104">
        <f>B4+(267*B6)</f>
        <v>268</v>
      </c>
      <c r="G281" s="17"/>
    </row>
    <row r="282" spans="1:7" x14ac:dyDescent="0.2">
      <c r="A282" s="2"/>
      <c r="B282" s="2"/>
      <c r="C282" s="2"/>
      <c r="D282" s="102" t="s">
        <v>29</v>
      </c>
      <c r="E282" s="103" t="s">
        <v>200</v>
      </c>
      <c r="F282" s="104">
        <f>B4+(268*B6)</f>
        <v>269</v>
      </c>
      <c r="G282" s="17"/>
    </row>
    <row r="283" spans="1:7" x14ac:dyDescent="0.2">
      <c r="A283" s="2"/>
      <c r="B283" s="2"/>
      <c r="C283" s="2"/>
      <c r="D283" s="102" t="s">
        <v>206</v>
      </c>
      <c r="E283" s="103" t="s">
        <v>200</v>
      </c>
      <c r="F283" s="105">
        <f>B4+(269*B6)</f>
        <v>270</v>
      </c>
      <c r="G283" s="17"/>
    </row>
    <row r="284" spans="1:7" x14ac:dyDescent="0.2">
      <c r="A284" s="2"/>
      <c r="B284" s="2"/>
      <c r="C284" s="2"/>
      <c r="D284" s="102" t="s">
        <v>371</v>
      </c>
      <c r="E284" s="103" t="s">
        <v>200</v>
      </c>
      <c r="F284" s="105">
        <f>B4+(270*B6)</f>
        <v>271</v>
      </c>
      <c r="G284" s="17"/>
    </row>
    <row r="285" spans="1:7" x14ac:dyDescent="0.2">
      <c r="A285" s="2"/>
      <c r="B285" s="2"/>
      <c r="C285" s="2"/>
      <c r="D285" s="102" t="s">
        <v>359</v>
      </c>
      <c r="E285" s="103" t="s">
        <v>200</v>
      </c>
      <c r="F285" s="104">
        <f>B4+(271*B6)</f>
        <v>272</v>
      </c>
      <c r="G285" s="17"/>
    </row>
    <row r="286" spans="1:7" x14ac:dyDescent="0.2">
      <c r="A286" s="2"/>
      <c r="B286" s="2"/>
      <c r="C286" s="2"/>
      <c r="D286" s="102" t="s">
        <v>431</v>
      </c>
      <c r="E286" s="103" t="s">
        <v>200</v>
      </c>
      <c r="F286" s="104">
        <f>B4+(272*B6)</f>
        <v>273</v>
      </c>
      <c r="G286" s="17"/>
    </row>
    <row r="287" spans="1:7" x14ac:dyDescent="0.2">
      <c r="A287" s="2"/>
      <c r="B287" s="2"/>
      <c r="C287" s="2"/>
      <c r="D287" s="102" t="s">
        <v>423</v>
      </c>
      <c r="E287" s="103" t="s">
        <v>200</v>
      </c>
      <c r="F287" s="105">
        <f>B4+(273*B6)</f>
        <v>274</v>
      </c>
      <c r="G287" s="17"/>
    </row>
    <row r="288" spans="1:7" x14ac:dyDescent="0.2">
      <c r="A288" s="2"/>
      <c r="B288" s="2"/>
      <c r="C288" s="2"/>
      <c r="D288" s="102" t="s">
        <v>499</v>
      </c>
      <c r="E288" s="103" t="s">
        <v>200</v>
      </c>
      <c r="F288" s="105">
        <f>B4+(274*B6)</f>
        <v>275</v>
      </c>
      <c r="G288" s="2"/>
    </row>
    <row r="289" spans="1:7" x14ac:dyDescent="0.2">
      <c r="A289" s="2"/>
      <c r="B289" s="2"/>
      <c r="C289" s="2"/>
      <c r="D289" s="102" t="s">
        <v>513</v>
      </c>
      <c r="E289" s="103" t="s">
        <v>200</v>
      </c>
      <c r="F289" s="104">
        <f>B4+(275*B6)</f>
        <v>276</v>
      </c>
      <c r="G289" s="2"/>
    </row>
    <row r="290" spans="1:7" x14ac:dyDescent="0.2">
      <c r="A290" s="2"/>
      <c r="B290" s="2"/>
      <c r="C290" s="2"/>
      <c r="D290" s="102" t="s">
        <v>30</v>
      </c>
      <c r="E290" s="103" t="s">
        <v>200</v>
      </c>
      <c r="F290" s="104">
        <f>B4+(276*B6)</f>
        <v>277</v>
      </c>
      <c r="G290" s="2"/>
    </row>
    <row r="291" spans="1:7" x14ac:dyDescent="0.2">
      <c r="A291" s="2"/>
      <c r="B291" s="2"/>
      <c r="C291" s="2"/>
      <c r="D291" s="102" t="s">
        <v>207</v>
      </c>
      <c r="E291" s="103" t="s">
        <v>200</v>
      </c>
      <c r="F291" s="105">
        <f>B4+(277*B6)</f>
        <v>278</v>
      </c>
      <c r="G291" s="2"/>
    </row>
    <row r="292" spans="1:7" x14ac:dyDescent="0.2">
      <c r="A292" s="2"/>
      <c r="B292" s="2"/>
      <c r="C292" s="2"/>
      <c r="D292" s="102" t="s">
        <v>78</v>
      </c>
      <c r="E292" s="103" t="s">
        <v>200</v>
      </c>
      <c r="F292" s="105">
        <f>B4+(278*B6)</f>
        <v>279</v>
      </c>
      <c r="G292" s="2"/>
    </row>
    <row r="293" spans="1:7" x14ac:dyDescent="0.2">
      <c r="A293" s="2"/>
      <c r="B293" s="2"/>
      <c r="C293" s="2"/>
      <c r="D293" s="102" t="s">
        <v>253</v>
      </c>
      <c r="E293" s="103" t="s">
        <v>200</v>
      </c>
      <c r="F293" s="104">
        <f>B4+(279*B6)</f>
        <v>280</v>
      </c>
      <c r="G293" s="2"/>
    </row>
    <row r="294" spans="1:7" x14ac:dyDescent="0.2">
      <c r="A294" s="2"/>
      <c r="B294" s="2"/>
      <c r="C294" s="2"/>
      <c r="D294" s="102" t="s">
        <v>143</v>
      </c>
      <c r="E294" s="103" t="s">
        <v>200</v>
      </c>
      <c r="F294" s="104">
        <f>B4+(280*B6)</f>
        <v>281</v>
      </c>
      <c r="G294" s="2"/>
    </row>
    <row r="295" spans="1:7" x14ac:dyDescent="0.2">
      <c r="A295" s="2"/>
      <c r="B295" s="2"/>
      <c r="C295" s="2"/>
      <c r="D295" s="102" t="s">
        <v>12</v>
      </c>
      <c r="E295" s="103" t="s">
        <v>200</v>
      </c>
      <c r="F295" s="104">
        <f>B4+(281*B6)</f>
        <v>282</v>
      </c>
      <c r="G295" s="2"/>
    </row>
    <row r="296" spans="1:7" x14ac:dyDescent="0.2">
      <c r="A296" s="2"/>
      <c r="B296" s="2"/>
      <c r="C296" s="2"/>
      <c r="D296" s="102" t="s">
        <v>191</v>
      </c>
      <c r="E296" s="103" t="s">
        <v>200</v>
      </c>
      <c r="F296" s="104">
        <f>B4+(282*B6)</f>
        <v>283</v>
      </c>
      <c r="G296" s="2"/>
    </row>
    <row r="297" spans="1:7" x14ac:dyDescent="0.2">
      <c r="A297" s="2"/>
      <c r="B297" s="2"/>
      <c r="C297" s="2"/>
      <c r="D297" s="102" t="s">
        <v>63</v>
      </c>
      <c r="E297" s="103" t="s">
        <v>200</v>
      </c>
      <c r="F297" s="105">
        <f>B4+(283*B6)</f>
        <v>284</v>
      </c>
      <c r="G297" s="2"/>
    </row>
    <row r="298" spans="1:7" x14ac:dyDescent="0.2">
      <c r="A298" s="2"/>
      <c r="B298" s="2"/>
      <c r="C298" s="2"/>
      <c r="D298" s="102" t="s">
        <v>238</v>
      </c>
      <c r="E298" s="103" t="s">
        <v>200</v>
      </c>
      <c r="F298" s="105">
        <f>B4+(284*B6)</f>
        <v>285</v>
      </c>
      <c r="G298" s="2"/>
    </row>
    <row r="299" spans="1:7" x14ac:dyDescent="0.2">
      <c r="A299" s="2"/>
      <c r="B299" s="2"/>
      <c r="C299" s="2"/>
      <c r="D299" s="102" t="s">
        <v>127</v>
      </c>
      <c r="E299" s="103" t="s">
        <v>200</v>
      </c>
      <c r="F299" s="104">
        <f>B4+(285*B6)</f>
        <v>286</v>
      </c>
      <c r="G299" s="2"/>
    </row>
    <row r="300" spans="1:7" x14ac:dyDescent="0.2">
      <c r="A300" s="2"/>
      <c r="B300" s="2"/>
      <c r="C300" s="2"/>
      <c r="D300" s="102" t="s">
        <v>299</v>
      </c>
      <c r="E300" s="103" t="s">
        <v>200</v>
      </c>
      <c r="F300" s="104">
        <f>B4+(286*B6)</f>
        <v>287</v>
      </c>
      <c r="G300" s="2"/>
    </row>
    <row r="301" spans="1:7" x14ac:dyDescent="0.2">
      <c r="A301" s="2"/>
      <c r="B301" s="2"/>
      <c r="C301" s="2"/>
      <c r="D301" s="102" t="s">
        <v>175</v>
      </c>
      <c r="E301" s="103" t="s">
        <v>200</v>
      </c>
      <c r="F301" s="105">
        <f>B4+(287*B6)</f>
        <v>288</v>
      </c>
      <c r="G301" s="2"/>
    </row>
    <row r="302" spans="1:7" x14ac:dyDescent="0.2">
      <c r="A302" s="2"/>
      <c r="B302" s="2"/>
      <c r="C302" s="2"/>
      <c r="D302" s="107" t="s">
        <v>45</v>
      </c>
      <c r="E302" s="109" t="s">
        <v>200</v>
      </c>
      <c r="F302" s="113">
        <f>B4+(288*B6)</f>
        <v>289</v>
      </c>
      <c r="G302" s="2"/>
    </row>
    <row r="303" spans="1:7" x14ac:dyDescent="0.2">
      <c r="A303" s="2"/>
      <c r="B303" s="2"/>
      <c r="C303" s="2"/>
      <c r="D303" s="102" t="s">
        <v>223</v>
      </c>
      <c r="E303" s="103" t="s">
        <v>200</v>
      </c>
      <c r="F303" s="104">
        <f>B4+(289*B6)</f>
        <v>290</v>
      </c>
      <c r="G303" s="2"/>
    </row>
    <row r="304" spans="1:7" x14ac:dyDescent="0.2">
      <c r="A304" s="2"/>
      <c r="B304" s="2"/>
      <c r="C304" s="2"/>
      <c r="D304" s="102" t="s">
        <v>95</v>
      </c>
      <c r="E304" s="103" t="s">
        <v>200</v>
      </c>
      <c r="F304" s="104">
        <f>B4+(290*B6)</f>
        <v>291</v>
      </c>
      <c r="G304" s="2"/>
    </row>
    <row r="305" spans="1:7" x14ac:dyDescent="0.2">
      <c r="A305" s="2"/>
      <c r="B305" s="2"/>
      <c r="C305" s="2"/>
      <c r="D305" s="102" t="s">
        <v>285</v>
      </c>
      <c r="E305" s="103" t="s">
        <v>200</v>
      </c>
      <c r="F305" s="104">
        <f>B4+(291*B6)</f>
        <v>292</v>
      </c>
      <c r="G305" s="2"/>
    </row>
    <row r="306" spans="1:7" x14ac:dyDescent="0.2">
      <c r="A306" s="2"/>
      <c r="B306" s="2"/>
      <c r="C306" s="2"/>
      <c r="D306" s="102" t="s">
        <v>159</v>
      </c>
      <c r="E306" s="103" t="s">
        <v>200</v>
      </c>
      <c r="F306" s="105">
        <f>B4+(292*B6)</f>
        <v>293</v>
      </c>
      <c r="G306" s="2"/>
    </row>
    <row r="307" spans="1:7" x14ac:dyDescent="0.2">
      <c r="A307" s="2"/>
      <c r="B307" s="2"/>
      <c r="C307" s="2"/>
      <c r="D307" s="102" t="s">
        <v>319</v>
      </c>
      <c r="E307" s="103" t="s">
        <v>200</v>
      </c>
      <c r="F307" s="105">
        <f>B4+(293*B6)</f>
        <v>294</v>
      </c>
      <c r="G307" s="2"/>
    </row>
    <row r="308" spans="1:7" x14ac:dyDescent="0.2">
      <c r="A308" s="2"/>
      <c r="B308" s="2"/>
      <c r="C308" s="2"/>
      <c r="D308" s="102" t="s">
        <v>378</v>
      </c>
      <c r="E308" s="103" t="s">
        <v>200</v>
      </c>
      <c r="F308" s="104">
        <f>B4+(294*B6)</f>
        <v>295</v>
      </c>
      <c r="G308" s="2"/>
    </row>
    <row r="309" spans="1:7" x14ac:dyDescent="0.2">
      <c r="A309" s="2"/>
      <c r="B309" s="2"/>
      <c r="C309" s="2"/>
      <c r="D309" s="102" t="s">
        <v>462</v>
      </c>
      <c r="E309" s="103" t="s">
        <v>200</v>
      </c>
      <c r="F309" s="104">
        <f>B4+(295*B6)</f>
        <v>296</v>
      </c>
      <c r="G309" s="2"/>
    </row>
    <row r="310" spans="1:7" x14ac:dyDescent="0.2">
      <c r="A310" s="2"/>
      <c r="B310" s="2"/>
      <c r="C310" s="2"/>
      <c r="D310" s="102" t="s">
        <v>411</v>
      </c>
      <c r="E310" s="103" t="s">
        <v>200</v>
      </c>
      <c r="F310" s="105">
        <f>B4+(296*B6)</f>
        <v>297</v>
      </c>
      <c r="G310" s="2"/>
    </row>
    <row r="311" spans="1:7" x14ac:dyDescent="0.2">
      <c r="A311" s="2"/>
      <c r="B311" s="2"/>
      <c r="C311" s="2"/>
      <c r="D311" s="102" t="s">
        <v>517</v>
      </c>
      <c r="E311" s="103" t="s">
        <v>200</v>
      </c>
      <c r="F311" s="105">
        <f>B4+(297*B6)</f>
        <v>298</v>
      </c>
      <c r="G311" s="2"/>
    </row>
    <row r="312" spans="1:7" x14ac:dyDescent="0.2">
      <c r="A312" s="2"/>
      <c r="B312" s="2"/>
      <c r="C312" s="2"/>
      <c r="D312" s="102" t="s">
        <v>554</v>
      </c>
      <c r="E312" s="103" t="s">
        <v>200</v>
      </c>
      <c r="F312" s="104">
        <f>B4+(298*B6)</f>
        <v>299</v>
      </c>
      <c r="G312" s="2"/>
    </row>
    <row r="313" spans="1:7" x14ac:dyDescent="0.2">
      <c r="A313" s="2"/>
      <c r="B313" s="2"/>
      <c r="C313" s="2"/>
      <c r="D313" s="102" t="s">
        <v>286</v>
      </c>
      <c r="E313" s="103" t="s">
        <v>200</v>
      </c>
      <c r="F313" s="104">
        <f>B4+(299*B6)</f>
        <v>300</v>
      </c>
      <c r="G313" s="2"/>
    </row>
    <row r="314" spans="1:7" x14ac:dyDescent="0.2">
      <c r="A314" s="2"/>
      <c r="B314" s="2"/>
      <c r="C314" s="2"/>
      <c r="D314" s="102" t="s">
        <v>160</v>
      </c>
      <c r="E314" s="103" t="s">
        <v>200</v>
      </c>
      <c r="F314" s="105">
        <f>B4+(300*B6)</f>
        <v>301</v>
      </c>
      <c r="G314" s="2"/>
    </row>
    <row r="315" spans="1:7" x14ac:dyDescent="0.2">
      <c r="A315" s="2"/>
      <c r="B315" s="2"/>
      <c r="C315" s="2"/>
      <c r="D315" s="102" t="s">
        <v>31</v>
      </c>
      <c r="E315" s="103" t="s">
        <v>200</v>
      </c>
      <c r="F315" s="105">
        <f>B4+(301*B6)</f>
        <v>302</v>
      </c>
      <c r="G315" s="2"/>
    </row>
    <row r="316" spans="1:7" x14ac:dyDescent="0.2">
      <c r="A316" s="2"/>
      <c r="B316" s="2"/>
      <c r="C316" s="2"/>
      <c r="D316" s="102" t="s">
        <v>208</v>
      </c>
      <c r="E316" s="103" t="s">
        <v>200</v>
      </c>
      <c r="F316" s="104">
        <f>B4+(302*B6)</f>
        <v>303</v>
      </c>
      <c r="G316" s="2"/>
    </row>
    <row r="317" spans="1:7" x14ac:dyDescent="0.2">
      <c r="A317" s="2"/>
      <c r="B317" s="2"/>
      <c r="C317" s="2"/>
      <c r="D317" s="102" t="s">
        <v>79</v>
      </c>
      <c r="E317" s="103" t="s">
        <v>200</v>
      </c>
      <c r="F317" s="104">
        <f>B4+(303*B6)</f>
        <v>304</v>
      </c>
      <c r="G317" s="2"/>
    </row>
    <row r="318" spans="1:7" x14ac:dyDescent="0.2">
      <c r="A318" s="2"/>
      <c r="B318" s="2"/>
      <c r="C318" s="2"/>
      <c r="D318" s="102" t="s">
        <v>254</v>
      </c>
      <c r="E318" s="103" t="s">
        <v>200</v>
      </c>
      <c r="F318" s="104">
        <f>B4+(304*B6)</f>
        <v>305</v>
      </c>
      <c r="G318" s="2"/>
    </row>
    <row r="319" spans="1:7" x14ac:dyDescent="0.2">
      <c r="A319" s="2"/>
      <c r="B319" s="2"/>
      <c r="C319" s="2"/>
      <c r="D319" s="102" t="s">
        <v>144</v>
      </c>
      <c r="E319" s="103" t="s">
        <v>200</v>
      </c>
      <c r="F319" s="104">
        <f>B4+(305*B6)</f>
        <v>306</v>
      </c>
      <c r="G319" s="2"/>
    </row>
    <row r="320" spans="1:7" x14ac:dyDescent="0.2">
      <c r="A320" s="2"/>
      <c r="B320" s="2"/>
      <c r="C320" s="2"/>
      <c r="D320" s="102" t="s">
        <v>13</v>
      </c>
      <c r="E320" s="103" t="s">
        <v>200</v>
      </c>
      <c r="F320" s="104">
        <f>B4+(306*B6)</f>
        <v>307</v>
      </c>
      <c r="G320" s="2"/>
    </row>
    <row r="321" spans="1:7" x14ac:dyDescent="0.2">
      <c r="A321" s="2"/>
      <c r="B321" s="2"/>
      <c r="C321" s="2"/>
      <c r="D321" s="102" t="s">
        <v>192</v>
      </c>
      <c r="E321" s="103" t="s">
        <v>200</v>
      </c>
      <c r="F321" s="104">
        <f>B4+(307*B6)</f>
        <v>308</v>
      </c>
      <c r="G321" s="2"/>
    </row>
    <row r="322" spans="1:7" x14ac:dyDescent="0.2">
      <c r="A322" s="2"/>
      <c r="B322" s="2"/>
      <c r="C322" s="2"/>
      <c r="D322" s="102" t="s">
        <v>64</v>
      </c>
      <c r="E322" s="103" t="s">
        <v>200</v>
      </c>
      <c r="F322" s="104">
        <f>B4+(308*B6)</f>
        <v>309</v>
      </c>
      <c r="G322" s="2"/>
    </row>
    <row r="323" spans="1:7" x14ac:dyDescent="0.2">
      <c r="A323" s="2"/>
      <c r="B323" s="2"/>
      <c r="C323" s="2"/>
      <c r="D323" s="102" t="s">
        <v>239</v>
      </c>
      <c r="E323" s="103" t="s">
        <v>200</v>
      </c>
      <c r="F323" s="104">
        <f>B4+(309*B6)</f>
        <v>310</v>
      </c>
      <c r="G323" s="2"/>
    </row>
    <row r="324" spans="1:7" x14ac:dyDescent="0.2">
      <c r="A324" s="2"/>
      <c r="B324" s="2"/>
      <c r="C324" s="2"/>
      <c r="D324" s="102" t="s">
        <v>111</v>
      </c>
      <c r="E324" s="103" t="s">
        <v>200</v>
      </c>
      <c r="F324" s="104">
        <f>B4+(310*B6)</f>
        <v>311</v>
      </c>
      <c r="G324" s="2"/>
    </row>
    <row r="325" spans="1:7" x14ac:dyDescent="0.2">
      <c r="A325" s="2"/>
      <c r="B325" s="2"/>
      <c r="C325" s="2"/>
      <c r="D325" s="102" t="s">
        <v>300</v>
      </c>
      <c r="E325" s="103" t="s">
        <v>200</v>
      </c>
      <c r="F325" s="104">
        <f>B4+(311*B6)</f>
        <v>312</v>
      </c>
      <c r="G325" s="2"/>
    </row>
    <row r="326" spans="1:7" x14ac:dyDescent="0.2">
      <c r="A326" s="2"/>
      <c r="B326" s="2"/>
      <c r="C326" s="2"/>
      <c r="D326" s="102" t="s">
        <v>176</v>
      </c>
      <c r="E326" s="103" t="s">
        <v>200</v>
      </c>
      <c r="F326" s="104">
        <f>B4+(312*B6)</f>
        <v>313</v>
      </c>
      <c r="G326" s="2"/>
    </row>
    <row r="327" spans="1:7" x14ac:dyDescent="0.2">
      <c r="A327" s="2"/>
      <c r="B327" s="2"/>
      <c r="C327" s="2"/>
      <c r="D327" s="102" t="s">
        <v>46</v>
      </c>
      <c r="E327" s="103" t="s">
        <v>200</v>
      </c>
      <c r="F327" s="104">
        <f>B4+(313*B6)</f>
        <v>314</v>
      </c>
      <c r="G327" s="2"/>
    </row>
    <row r="328" spans="1:7" x14ac:dyDescent="0.2">
      <c r="A328" s="2"/>
      <c r="B328" s="2"/>
      <c r="C328" s="2"/>
      <c r="D328" s="102" t="s">
        <v>224</v>
      </c>
      <c r="E328" s="103" t="s">
        <v>200</v>
      </c>
      <c r="F328" s="104">
        <f>B4+(314*B6)</f>
        <v>315</v>
      </c>
      <c r="G328" s="2"/>
    </row>
    <row r="329" spans="1:7" x14ac:dyDescent="0.2">
      <c r="A329" s="2"/>
      <c r="B329" s="2"/>
      <c r="C329" s="2"/>
      <c r="D329" s="102" t="s">
        <v>96</v>
      </c>
      <c r="E329" s="103" t="s">
        <v>200</v>
      </c>
      <c r="F329" s="104">
        <f>B4+(315*B6)</f>
        <v>316</v>
      </c>
      <c r="G329" s="2"/>
    </row>
    <row r="330" spans="1:7" x14ac:dyDescent="0.2">
      <c r="A330" s="2"/>
      <c r="B330" s="2"/>
      <c r="C330" s="2"/>
      <c r="D330" s="102" t="s">
        <v>360</v>
      </c>
      <c r="E330" s="103" t="s">
        <v>200</v>
      </c>
      <c r="F330" s="104">
        <f>B4+(316*B6)</f>
        <v>317</v>
      </c>
      <c r="G330" s="2"/>
    </row>
    <row r="331" spans="1:7" x14ac:dyDescent="0.2">
      <c r="A331" s="2"/>
      <c r="B331" s="2"/>
      <c r="C331" s="2"/>
      <c r="D331" s="102" t="s">
        <v>336</v>
      </c>
      <c r="E331" s="103" t="s">
        <v>200</v>
      </c>
      <c r="F331" s="104">
        <f>B4+(317*B6)</f>
        <v>318</v>
      </c>
      <c r="G331" s="2"/>
    </row>
    <row r="332" spans="1:7" x14ac:dyDescent="0.2">
      <c r="A332" s="2"/>
      <c r="B332" s="2"/>
      <c r="C332" s="2"/>
      <c r="D332" s="102" t="s">
        <v>435</v>
      </c>
      <c r="E332" s="103" t="s">
        <v>200</v>
      </c>
      <c r="F332" s="104">
        <f>B4+(318*B6)</f>
        <v>319</v>
      </c>
      <c r="G332" s="2"/>
    </row>
    <row r="333" spans="1:7" x14ac:dyDescent="0.2">
      <c r="A333" s="2"/>
      <c r="B333" s="2"/>
      <c r="C333" s="2"/>
      <c r="D333" s="102" t="s">
        <v>414</v>
      </c>
      <c r="E333" s="103" t="s">
        <v>200</v>
      </c>
      <c r="F333" s="104">
        <f>B4+(319*B6)</f>
        <v>320</v>
      </c>
      <c r="G333" s="2"/>
    </row>
    <row r="334" spans="1:7" x14ac:dyDescent="0.2">
      <c r="A334" s="2"/>
      <c r="B334" s="2"/>
      <c r="C334" s="2"/>
      <c r="D334" s="102" t="s">
        <v>522</v>
      </c>
      <c r="E334" s="103" t="s">
        <v>200</v>
      </c>
      <c r="F334" s="104">
        <f>B4+(320*B6)</f>
        <v>321</v>
      </c>
      <c r="G334" s="2"/>
    </row>
    <row r="335" spans="1:7" x14ac:dyDescent="0.2">
      <c r="A335" s="2"/>
      <c r="B335" s="2"/>
      <c r="C335" s="2"/>
      <c r="D335" s="102" t="s">
        <v>539</v>
      </c>
      <c r="E335" s="103" t="s">
        <v>200</v>
      </c>
      <c r="F335" s="104">
        <f>B4+(321*B6)</f>
        <v>322</v>
      </c>
      <c r="G335" s="2"/>
    </row>
    <row r="336" spans="1:7" x14ac:dyDescent="0.2">
      <c r="A336" s="2"/>
      <c r="B336" s="2"/>
      <c r="C336" s="2"/>
      <c r="D336" s="102" t="s">
        <v>225</v>
      </c>
      <c r="E336" s="103" t="s">
        <v>200</v>
      </c>
      <c r="F336" s="104">
        <f>B4+(322*B6)</f>
        <v>323</v>
      </c>
      <c r="G336" s="2"/>
    </row>
    <row r="337" spans="1:7" x14ac:dyDescent="0.2">
      <c r="A337" s="2"/>
      <c r="B337" s="2"/>
      <c r="C337" s="2"/>
      <c r="D337" s="102" t="s">
        <v>97</v>
      </c>
      <c r="E337" s="103" t="s">
        <v>200</v>
      </c>
      <c r="F337" s="104">
        <f>B4+(323*B6)</f>
        <v>324</v>
      </c>
      <c r="G337" s="2"/>
    </row>
    <row r="338" spans="1:7" x14ac:dyDescent="0.2">
      <c r="A338" s="2"/>
      <c r="B338" s="2"/>
      <c r="C338" s="2"/>
      <c r="D338" s="102" t="s">
        <v>270</v>
      </c>
      <c r="E338" s="103" t="s">
        <v>200</v>
      </c>
      <c r="F338" s="104">
        <f>B4+(324*B6)</f>
        <v>325</v>
      </c>
      <c r="G338" s="2"/>
    </row>
    <row r="339" spans="1:7" x14ac:dyDescent="0.2">
      <c r="A339" s="2"/>
      <c r="B339" s="2"/>
      <c r="C339" s="2"/>
      <c r="D339" s="102" t="s">
        <v>161</v>
      </c>
      <c r="E339" s="103" t="s">
        <v>200</v>
      </c>
      <c r="F339" s="104">
        <f>B4+(325*B6)</f>
        <v>326</v>
      </c>
      <c r="G339" s="2"/>
    </row>
    <row r="340" spans="1:7" x14ac:dyDescent="0.2">
      <c r="A340" s="2"/>
      <c r="B340" s="2"/>
      <c r="C340" s="2"/>
      <c r="D340" s="102" t="s">
        <v>32</v>
      </c>
      <c r="E340" s="103" t="s">
        <v>200</v>
      </c>
      <c r="F340" s="104">
        <f>B4+(326*B6)</f>
        <v>327</v>
      </c>
      <c r="G340" s="2"/>
    </row>
    <row r="341" spans="1:7" x14ac:dyDescent="0.2">
      <c r="A341" s="2"/>
      <c r="B341" s="2"/>
      <c r="C341" s="2"/>
      <c r="D341" s="102" t="s">
        <v>209</v>
      </c>
      <c r="E341" s="103" t="s">
        <v>200</v>
      </c>
      <c r="F341" s="104">
        <f>B4+(327*B6)</f>
        <v>328</v>
      </c>
      <c r="G341" s="2"/>
    </row>
    <row r="342" spans="1:7" x14ac:dyDescent="0.2">
      <c r="A342" s="2"/>
      <c r="B342" s="2"/>
      <c r="C342" s="2"/>
      <c r="D342" s="102" t="s">
        <v>80</v>
      </c>
      <c r="E342" s="103" t="s">
        <v>200</v>
      </c>
      <c r="F342" s="104">
        <f>B4+(328*B6)</f>
        <v>329</v>
      </c>
      <c r="G342" s="2"/>
    </row>
    <row r="343" spans="1:7" x14ac:dyDescent="0.2">
      <c r="A343" s="2"/>
      <c r="B343" s="2"/>
      <c r="C343" s="2"/>
      <c r="D343" s="102" t="s">
        <v>255</v>
      </c>
      <c r="E343" s="103" t="s">
        <v>200</v>
      </c>
      <c r="F343" s="105">
        <f>B4+(329*B6)</f>
        <v>330</v>
      </c>
      <c r="G343" s="2"/>
    </row>
    <row r="344" spans="1:7" x14ac:dyDescent="0.2">
      <c r="A344" s="2"/>
      <c r="B344" s="2"/>
      <c r="C344" s="2"/>
      <c r="D344" s="102" t="s">
        <v>145</v>
      </c>
      <c r="E344" s="103" t="s">
        <v>200</v>
      </c>
      <c r="F344" s="104">
        <f>B4+(330*B6)</f>
        <v>331</v>
      </c>
      <c r="G344" s="2"/>
    </row>
    <row r="345" spans="1:7" x14ac:dyDescent="0.2">
      <c r="A345" s="2"/>
      <c r="B345" s="2"/>
      <c r="C345" s="2"/>
      <c r="D345" s="102" t="s">
        <v>14</v>
      </c>
      <c r="E345" s="103" t="s">
        <v>200</v>
      </c>
      <c r="F345" s="104">
        <f>B4+(331*B6)</f>
        <v>332</v>
      </c>
      <c r="G345" s="2"/>
    </row>
    <row r="346" spans="1:7" x14ac:dyDescent="0.2">
      <c r="A346" s="2"/>
      <c r="B346" s="2"/>
      <c r="C346" s="2"/>
      <c r="D346" s="102" t="s">
        <v>193</v>
      </c>
      <c r="E346" s="103" t="s">
        <v>200</v>
      </c>
      <c r="F346" s="104">
        <f>B4+(332*B6)</f>
        <v>333</v>
      </c>
      <c r="G346" s="2"/>
    </row>
    <row r="347" spans="1:7" x14ac:dyDescent="0.2">
      <c r="A347" s="2"/>
      <c r="B347" s="2"/>
      <c r="C347" s="2"/>
      <c r="D347" s="102" t="s">
        <v>65</v>
      </c>
      <c r="E347" s="103" t="s">
        <v>200</v>
      </c>
      <c r="F347" s="104">
        <f>B4+(333*B6)</f>
        <v>334</v>
      </c>
      <c r="G347" s="2"/>
    </row>
    <row r="348" spans="1:7" x14ac:dyDescent="0.2">
      <c r="A348" s="2"/>
      <c r="B348" s="2"/>
      <c r="C348" s="2"/>
      <c r="D348" s="102" t="s">
        <v>240</v>
      </c>
      <c r="E348" s="103" t="s">
        <v>200</v>
      </c>
      <c r="F348" s="105">
        <f>B4+(334*B6)</f>
        <v>335</v>
      </c>
      <c r="G348" s="2"/>
    </row>
    <row r="349" spans="1:7" x14ac:dyDescent="0.2">
      <c r="A349" s="2"/>
      <c r="B349" s="2"/>
      <c r="C349" s="2"/>
      <c r="D349" s="102" t="s">
        <v>112</v>
      </c>
      <c r="E349" s="103" t="s">
        <v>200</v>
      </c>
      <c r="F349" s="105">
        <f>B4+(335*B6)</f>
        <v>336</v>
      </c>
      <c r="G349" s="2"/>
    </row>
    <row r="350" spans="1:7" x14ac:dyDescent="0.2">
      <c r="A350" s="2"/>
      <c r="B350" s="2"/>
      <c r="C350" s="2"/>
      <c r="D350" s="102" t="s">
        <v>301</v>
      </c>
      <c r="E350" s="103" t="s">
        <v>200</v>
      </c>
      <c r="F350" s="104">
        <f>B4+(336*B6)</f>
        <v>337</v>
      </c>
      <c r="G350" s="2"/>
    </row>
    <row r="351" spans="1:7" x14ac:dyDescent="0.2">
      <c r="A351" s="2"/>
      <c r="B351" s="2"/>
      <c r="C351" s="2"/>
      <c r="D351" s="102" t="s">
        <v>177</v>
      </c>
      <c r="E351" s="103" t="s">
        <v>200</v>
      </c>
      <c r="F351" s="104">
        <f>B4+(337*B6)</f>
        <v>338</v>
      </c>
      <c r="G351" s="2"/>
    </row>
    <row r="352" spans="1:7" x14ac:dyDescent="0.2">
      <c r="A352" s="2"/>
      <c r="B352" s="2"/>
      <c r="C352" s="2"/>
      <c r="D352" s="102" t="s">
        <v>47</v>
      </c>
      <c r="E352" s="103" t="s">
        <v>200</v>
      </c>
      <c r="F352" s="105">
        <f>B4+(338*B6)</f>
        <v>339</v>
      </c>
      <c r="G352" s="2"/>
    </row>
    <row r="353" spans="1:7" x14ac:dyDescent="0.2">
      <c r="A353" s="2"/>
      <c r="B353" s="2"/>
      <c r="C353" s="2"/>
      <c r="D353" s="102" t="s">
        <v>374</v>
      </c>
      <c r="E353" s="103" t="s">
        <v>200</v>
      </c>
      <c r="F353" s="105">
        <f>B4+(339*B6)</f>
        <v>340</v>
      </c>
      <c r="G353" s="2"/>
    </row>
    <row r="354" spans="1:7" x14ac:dyDescent="0.2">
      <c r="A354" s="2"/>
      <c r="B354" s="2"/>
      <c r="C354" s="2"/>
      <c r="D354" s="102" t="s">
        <v>361</v>
      </c>
      <c r="E354" s="103" t="s">
        <v>200</v>
      </c>
      <c r="F354" s="104">
        <f>B4+(340*B6)</f>
        <v>341</v>
      </c>
      <c r="G354" s="2"/>
    </row>
    <row r="355" spans="1:7" x14ac:dyDescent="0.2">
      <c r="A355" s="2"/>
      <c r="B355" s="2"/>
      <c r="C355" s="2"/>
      <c r="D355" s="102" t="s">
        <v>388</v>
      </c>
      <c r="E355" s="103" t="s">
        <v>200</v>
      </c>
      <c r="F355" s="104">
        <f>B4+(341*B6)</f>
        <v>342</v>
      </c>
      <c r="G355" s="2"/>
    </row>
    <row r="356" spans="1:7" x14ac:dyDescent="0.2">
      <c r="A356" s="2"/>
      <c r="B356" s="2"/>
      <c r="C356" s="2"/>
      <c r="D356" s="102" t="s">
        <v>418</v>
      </c>
      <c r="E356" s="103" t="s">
        <v>200</v>
      </c>
      <c r="F356" s="105">
        <f>B4+(342*B6)</f>
        <v>343</v>
      </c>
      <c r="G356" s="2"/>
    </row>
    <row r="357" spans="1:7" x14ac:dyDescent="0.2">
      <c r="A357" s="2"/>
      <c r="B357" s="2"/>
      <c r="C357" s="2"/>
      <c r="D357" s="102" t="s">
        <v>470</v>
      </c>
      <c r="E357" s="103" t="s">
        <v>200</v>
      </c>
      <c r="F357" s="105">
        <f>B4+(343*B6)</f>
        <v>344</v>
      </c>
      <c r="G357" s="2"/>
    </row>
    <row r="358" spans="1:7" x14ac:dyDescent="0.2">
      <c r="A358" s="2"/>
      <c r="B358" s="2"/>
      <c r="C358" s="2"/>
      <c r="D358" s="102" t="s">
        <v>526</v>
      </c>
      <c r="E358" s="103" t="s">
        <v>200</v>
      </c>
      <c r="F358" s="104">
        <f>B4+(344*B6)</f>
        <v>345</v>
      </c>
      <c r="G358" s="2"/>
    </row>
    <row r="359" spans="1:7" x14ac:dyDescent="0.2">
      <c r="A359" s="2"/>
      <c r="B359" s="2"/>
      <c r="C359" s="2"/>
      <c r="D359" s="102" t="s">
        <v>178</v>
      </c>
      <c r="E359" s="103" t="s">
        <v>200</v>
      </c>
      <c r="F359" s="104">
        <f>B4+(345*B6)</f>
        <v>346</v>
      </c>
      <c r="G359" s="2"/>
    </row>
    <row r="360" spans="1:7" x14ac:dyDescent="0.2">
      <c r="A360" s="2"/>
      <c r="B360" s="2"/>
      <c r="C360" s="2"/>
      <c r="D360" s="102" t="s">
        <v>48</v>
      </c>
      <c r="E360" s="103" t="s">
        <v>200</v>
      </c>
      <c r="F360" s="104">
        <f>B4+(346*B6)</f>
        <v>347</v>
      </c>
      <c r="G360" s="2"/>
    </row>
    <row r="361" spans="1:7" x14ac:dyDescent="0.2">
      <c r="A361" s="2"/>
      <c r="B361" s="2"/>
      <c r="C361" s="2"/>
      <c r="D361" s="102" t="s">
        <v>226</v>
      </c>
      <c r="E361" s="103" t="s">
        <v>200</v>
      </c>
      <c r="F361" s="104">
        <f>B4+(347*B6)</f>
        <v>348</v>
      </c>
      <c r="G361" s="2"/>
    </row>
    <row r="362" spans="1:7" x14ac:dyDescent="0.2">
      <c r="A362" s="2"/>
      <c r="B362" s="2"/>
      <c r="C362" s="2"/>
      <c r="D362" s="102" t="s">
        <v>226</v>
      </c>
      <c r="E362" s="103" t="s">
        <v>200</v>
      </c>
      <c r="F362" s="105">
        <f>B4+(348*B6)</f>
        <v>349</v>
      </c>
      <c r="G362" s="2"/>
    </row>
    <row r="363" spans="1:7" x14ac:dyDescent="0.2">
      <c r="A363" s="2"/>
      <c r="B363" s="2"/>
      <c r="C363" s="2"/>
      <c r="D363" s="102" t="s">
        <v>271</v>
      </c>
      <c r="E363" s="103" t="s">
        <v>200</v>
      </c>
      <c r="F363" s="105">
        <f>B4+(349*B6)</f>
        <v>350</v>
      </c>
      <c r="G363" s="2"/>
    </row>
    <row r="364" spans="1:7" x14ac:dyDescent="0.2">
      <c r="A364" s="2"/>
      <c r="B364" s="2"/>
      <c r="C364" s="2"/>
      <c r="D364" s="102" t="s">
        <v>162</v>
      </c>
      <c r="E364" s="103" t="s">
        <v>200</v>
      </c>
      <c r="F364" s="104">
        <f>B4+(350*B6)</f>
        <v>351</v>
      </c>
      <c r="G364" s="2"/>
    </row>
    <row r="365" spans="1:7" x14ac:dyDescent="0.2">
      <c r="A365" s="2"/>
      <c r="B365" s="2"/>
      <c r="C365" s="2"/>
      <c r="D365" s="102" t="s">
        <v>33</v>
      </c>
      <c r="E365" s="103" t="s">
        <v>200</v>
      </c>
      <c r="F365" s="104">
        <f>B4+(351*B6)</f>
        <v>352</v>
      </c>
      <c r="G365" s="2"/>
    </row>
    <row r="366" spans="1:7" x14ac:dyDescent="0.2">
      <c r="A366" s="2"/>
      <c r="B366" s="2"/>
      <c r="C366" s="2"/>
      <c r="D366" s="102" t="s">
        <v>210</v>
      </c>
      <c r="E366" s="103" t="s">
        <v>200</v>
      </c>
      <c r="F366" s="105">
        <f>B4+(352*B6)</f>
        <v>353</v>
      </c>
      <c r="G366" s="2"/>
    </row>
    <row r="367" spans="1:7" x14ac:dyDescent="0.2">
      <c r="A367" s="2"/>
      <c r="B367" s="2"/>
      <c r="C367" s="2"/>
      <c r="D367" s="102" t="s">
        <v>81</v>
      </c>
      <c r="E367" s="103" t="s">
        <v>200</v>
      </c>
      <c r="F367" s="105">
        <f>B4+(353*B6)</f>
        <v>354</v>
      </c>
      <c r="G367" s="2"/>
    </row>
    <row r="368" spans="1:7" x14ac:dyDescent="0.2">
      <c r="A368" s="2"/>
      <c r="B368" s="2"/>
      <c r="C368" s="2"/>
      <c r="D368" s="102" t="s">
        <v>256</v>
      </c>
      <c r="E368" s="103" t="s">
        <v>200</v>
      </c>
      <c r="F368" s="104">
        <f>B4+(354*B6)</f>
        <v>355</v>
      </c>
      <c r="G368" s="2"/>
    </row>
    <row r="369" spans="1:7" x14ac:dyDescent="0.2">
      <c r="A369" s="2"/>
      <c r="B369" s="2"/>
      <c r="C369" s="2"/>
      <c r="D369" s="102" t="s">
        <v>129</v>
      </c>
      <c r="E369" s="103" t="s">
        <v>200</v>
      </c>
      <c r="F369" s="104">
        <f>B4+(355*B6)</f>
        <v>356</v>
      </c>
      <c r="G369" s="2"/>
    </row>
    <row r="370" spans="1:7" x14ac:dyDescent="0.2">
      <c r="A370" s="2"/>
      <c r="B370" s="2"/>
      <c r="C370" s="2"/>
      <c r="D370" s="102" t="s">
        <v>15</v>
      </c>
      <c r="E370" s="103" t="s">
        <v>200</v>
      </c>
      <c r="F370" s="105">
        <f>B4+(356*B6)</f>
        <v>357</v>
      </c>
      <c r="G370" s="2"/>
    </row>
    <row r="371" spans="1:7" x14ac:dyDescent="0.2">
      <c r="A371" s="2"/>
      <c r="B371" s="2"/>
      <c r="C371" s="2"/>
      <c r="D371" s="102" t="s">
        <v>194</v>
      </c>
      <c r="E371" s="103" t="s">
        <v>200</v>
      </c>
      <c r="F371" s="105">
        <f>B4+(357*B6)</f>
        <v>358</v>
      </c>
      <c r="G371" s="2"/>
    </row>
    <row r="372" spans="1:7" x14ac:dyDescent="0.2">
      <c r="A372" s="2"/>
      <c r="B372" s="2"/>
      <c r="C372" s="2"/>
      <c r="D372" s="102" t="s">
        <v>66</v>
      </c>
      <c r="E372" s="103" t="s">
        <v>200</v>
      </c>
      <c r="F372" s="104">
        <f>B4+(358*B6)</f>
        <v>359</v>
      </c>
      <c r="G372" s="2"/>
    </row>
    <row r="373" spans="1:7" x14ac:dyDescent="0.2">
      <c r="A373" s="2"/>
      <c r="B373" s="2"/>
      <c r="C373" s="2"/>
      <c r="D373" s="102" t="s">
        <v>241</v>
      </c>
      <c r="E373" s="103" t="s">
        <v>200</v>
      </c>
      <c r="F373" s="104">
        <f>B4+(359*B6)</f>
        <v>360</v>
      </c>
      <c r="G373" s="2"/>
    </row>
    <row r="374" spans="1:7" x14ac:dyDescent="0.2">
      <c r="A374" s="2"/>
      <c r="B374" s="2"/>
      <c r="C374" s="2"/>
      <c r="D374" s="102" t="s">
        <v>113</v>
      </c>
      <c r="E374" s="103" t="s">
        <v>200</v>
      </c>
      <c r="F374" s="104">
        <f>B4+(360*B6)</f>
        <v>361</v>
      </c>
      <c r="G374" s="2"/>
    </row>
    <row r="375" spans="1:7" x14ac:dyDescent="0.2">
      <c r="A375" s="2"/>
      <c r="B375" s="2"/>
      <c r="C375" s="2"/>
      <c r="D375" s="102" t="s">
        <v>302</v>
      </c>
      <c r="E375" s="103" t="s">
        <v>200</v>
      </c>
      <c r="F375" s="104">
        <f>B4+(361*B6)</f>
        <v>362</v>
      </c>
      <c r="G375" s="2"/>
    </row>
    <row r="376" spans="1:7" x14ac:dyDescent="0.2">
      <c r="A376" s="2"/>
      <c r="B376" s="2"/>
      <c r="C376" s="2"/>
      <c r="D376" s="102" t="s">
        <v>348</v>
      </c>
      <c r="E376" s="103" t="s">
        <v>200</v>
      </c>
      <c r="F376" s="105">
        <f>B4+(362*B6)</f>
        <v>363</v>
      </c>
      <c r="G376" s="2"/>
    </row>
    <row r="377" spans="1:7" x14ac:dyDescent="0.2">
      <c r="A377" s="2"/>
      <c r="B377" s="2"/>
      <c r="C377" s="2"/>
      <c r="D377" s="102" t="s">
        <v>326</v>
      </c>
      <c r="E377" s="103" t="s">
        <v>200</v>
      </c>
      <c r="F377" s="105">
        <f>B4+(363*B6)</f>
        <v>364</v>
      </c>
      <c r="G377" s="2"/>
    </row>
    <row r="378" spans="1:7" x14ac:dyDescent="0.2">
      <c r="A378" s="2"/>
      <c r="B378" s="2"/>
      <c r="C378" s="2"/>
      <c r="D378" s="102" t="s">
        <v>464</v>
      </c>
      <c r="E378" s="103" t="s">
        <v>200</v>
      </c>
      <c r="F378" s="104">
        <f>B4+(364*B6)</f>
        <v>365</v>
      </c>
      <c r="G378" s="2"/>
    </row>
    <row r="379" spans="1:7" x14ac:dyDescent="0.2">
      <c r="A379" s="2"/>
      <c r="B379" s="2"/>
      <c r="C379" s="2"/>
      <c r="D379" s="102" t="s">
        <v>405</v>
      </c>
      <c r="E379" s="103" t="s">
        <v>200</v>
      </c>
      <c r="F379" s="104">
        <f>B4+(365*B6)</f>
        <v>366</v>
      </c>
      <c r="G379" s="2"/>
    </row>
    <row r="380" spans="1:7" x14ac:dyDescent="0.2">
      <c r="A380" s="2"/>
      <c r="B380" s="2"/>
      <c r="C380" s="2"/>
      <c r="D380" s="102" t="s">
        <v>525</v>
      </c>
      <c r="E380" s="103" t="s">
        <v>200</v>
      </c>
      <c r="F380" s="105">
        <f>B4+(366*B6)</f>
        <v>367</v>
      </c>
      <c r="G380" s="2"/>
    </row>
    <row r="381" spans="1:7" x14ac:dyDescent="0.2">
      <c r="A381" s="2"/>
      <c r="B381" s="2"/>
      <c r="C381" s="2"/>
      <c r="D381" s="102" t="s">
        <v>544</v>
      </c>
      <c r="E381" s="103" t="s">
        <v>200</v>
      </c>
      <c r="F381" s="105">
        <f>B4+(367*B6)</f>
        <v>368</v>
      </c>
      <c r="G381" s="2"/>
    </row>
    <row r="382" spans="1:7" x14ac:dyDescent="0.2">
      <c r="A382" s="2"/>
      <c r="B382" s="2"/>
      <c r="C382" s="2"/>
      <c r="D382" s="102" t="s">
        <v>114</v>
      </c>
      <c r="E382" s="103" t="s">
        <v>200</v>
      </c>
      <c r="F382" s="104">
        <f>B4+(368*B6)</f>
        <v>369</v>
      </c>
      <c r="G382" s="2"/>
    </row>
    <row r="383" spans="1:7" x14ac:dyDescent="0.2">
      <c r="A383" s="2"/>
      <c r="B383" s="2"/>
      <c r="C383" s="2"/>
      <c r="D383" s="102" t="s">
        <v>287</v>
      </c>
      <c r="E383" s="103" t="s">
        <v>200</v>
      </c>
      <c r="F383" s="104">
        <f>B4+(369*B6)</f>
        <v>370</v>
      </c>
      <c r="G383" s="2"/>
    </row>
    <row r="384" spans="1:7" x14ac:dyDescent="0.2">
      <c r="A384" s="2"/>
      <c r="B384" s="2"/>
      <c r="C384" s="2"/>
      <c r="D384" s="102" t="s">
        <v>179</v>
      </c>
      <c r="E384" s="103" t="s">
        <v>200</v>
      </c>
      <c r="F384" s="105">
        <f>B4+(370*B6)</f>
        <v>371</v>
      </c>
      <c r="G384" s="2"/>
    </row>
    <row r="385" spans="1:7" x14ac:dyDescent="0.2">
      <c r="A385" s="2"/>
      <c r="B385" s="2"/>
      <c r="C385" s="2"/>
      <c r="D385" s="102" t="s">
        <v>49</v>
      </c>
      <c r="E385" s="103" t="s">
        <v>200</v>
      </c>
      <c r="F385" s="105">
        <f>B4+(371*B6)</f>
        <v>372</v>
      </c>
      <c r="G385" s="2"/>
    </row>
    <row r="386" spans="1:7" x14ac:dyDescent="0.2">
      <c r="A386" s="2"/>
      <c r="B386" s="2"/>
      <c r="C386" s="2"/>
      <c r="D386" s="102" t="s">
        <v>227</v>
      </c>
      <c r="E386" s="103" t="s">
        <v>200</v>
      </c>
      <c r="F386" s="104">
        <f>B4+(372*B6)</f>
        <v>373</v>
      </c>
      <c r="G386" s="2"/>
    </row>
    <row r="387" spans="1:7" x14ac:dyDescent="0.2">
      <c r="A387" s="2"/>
      <c r="B387" s="2"/>
      <c r="C387" s="2"/>
      <c r="D387" s="102" t="s">
        <v>99</v>
      </c>
      <c r="E387" s="103" t="s">
        <v>200</v>
      </c>
      <c r="F387" s="104">
        <f>B4+(373*B6)</f>
        <v>374</v>
      </c>
      <c r="G387" s="2"/>
    </row>
    <row r="388" spans="1:7" x14ac:dyDescent="0.2">
      <c r="A388" s="2"/>
      <c r="B388" s="2"/>
      <c r="C388" s="2"/>
      <c r="D388" s="102" t="s">
        <v>272</v>
      </c>
      <c r="E388" s="103" t="s">
        <v>200</v>
      </c>
      <c r="F388" s="104">
        <f>B4+(374*B6)</f>
        <v>375</v>
      </c>
      <c r="G388" s="2"/>
    </row>
    <row r="389" spans="1:7" x14ac:dyDescent="0.2">
      <c r="A389" s="2"/>
      <c r="B389" s="2"/>
      <c r="C389" s="2"/>
      <c r="D389" s="102" t="s">
        <v>163</v>
      </c>
      <c r="E389" s="103" t="s">
        <v>200</v>
      </c>
      <c r="F389" s="104">
        <f>B4+(375*B6)</f>
        <v>376</v>
      </c>
      <c r="G389" s="2"/>
    </row>
    <row r="390" spans="1:7" x14ac:dyDescent="0.2">
      <c r="A390" s="2"/>
      <c r="B390" s="2"/>
      <c r="C390" s="2"/>
      <c r="D390" s="102" t="s">
        <v>34</v>
      </c>
      <c r="E390" s="103" t="s">
        <v>200</v>
      </c>
      <c r="F390" s="105">
        <f>B4+(376*B6)</f>
        <v>377</v>
      </c>
      <c r="G390" s="2"/>
    </row>
    <row r="391" spans="1:7" x14ac:dyDescent="0.2">
      <c r="A391" s="2"/>
      <c r="B391" s="2"/>
      <c r="C391" s="2"/>
      <c r="D391" s="102" t="s">
        <v>211</v>
      </c>
      <c r="E391" s="103" t="s">
        <v>200</v>
      </c>
      <c r="F391" s="105">
        <f>B4+(377*B6)</f>
        <v>378</v>
      </c>
      <c r="G391" s="2"/>
    </row>
    <row r="392" spans="1:7" x14ac:dyDescent="0.2">
      <c r="A392" s="2"/>
      <c r="B392" s="2"/>
      <c r="C392" s="2"/>
      <c r="D392" s="102" t="s">
        <v>82</v>
      </c>
      <c r="E392" s="103" t="s">
        <v>200</v>
      </c>
      <c r="F392" s="104">
        <f>B4+(378*B6)</f>
        <v>379</v>
      </c>
      <c r="G392" s="2"/>
    </row>
    <row r="393" spans="1:7" x14ac:dyDescent="0.2">
      <c r="A393" s="2"/>
      <c r="B393" s="2"/>
      <c r="C393" s="2"/>
      <c r="D393" s="102" t="s">
        <v>257</v>
      </c>
      <c r="E393" s="103" t="s">
        <v>200</v>
      </c>
      <c r="F393" s="104">
        <f>B4+(379*B6)</f>
        <v>380</v>
      </c>
      <c r="G393" s="2"/>
    </row>
    <row r="394" spans="1:7" x14ac:dyDescent="0.2">
      <c r="A394" s="2"/>
      <c r="B394" s="2"/>
      <c r="C394" s="2"/>
      <c r="D394" s="102" t="s">
        <v>130</v>
      </c>
      <c r="E394" s="103" t="s">
        <v>200</v>
      </c>
      <c r="F394" s="105">
        <f>B4+(380*B6)</f>
        <v>381</v>
      </c>
      <c r="G394" s="2"/>
    </row>
    <row r="395" spans="1:7" x14ac:dyDescent="0.2">
      <c r="A395" s="2"/>
      <c r="B395" s="2"/>
      <c r="C395" s="2"/>
      <c r="D395" s="102" t="s">
        <v>16</v>
      </c>
      <c r="E395" s="103" t="s">
        <v>200</v>
      </c>
      <c r="F395" s="105">
        <f>B4+(381*B6)</f>
        <v>382</v>
      </c>
      <c r="G395" s="2"/>
    </row>
    <row r="396" spans="1:7" x14ac:dyDescent="0.2">
      <c r="A396" s="2"/>
      <c r="B396" s="2"/>
      <c r="C396" s="2"/>
      <c r="D396" s="102" t="s">
        <v>195</v>
      </c>
      <c r="E396" s="103" t="s">
        <v>200</v>
      </c>
      <c r="F396" s="104">
        <f>B4+(382*B6)</f>
        <v>383</v>
      </c>
      <c r="G396" s="2"/>
    </row>
    <row r="397" spans="1:7" x14ac:dyDescent="0.2">
      <c r="A397" s="2"/>
      <c r="B397" s="2"/>
      <c r="C397" s="2"/>
      <c r="D397" s="102" t="s">
        <v>67</v>
      </c>
      <c r="E397" s="103" t="s">
        <v>200</v>
      </c>
      <c r="F397" s="104">
        <f>B4+(383*B6)</f>
        <v>384</v>
      </c>
      <c r="G397" s="2"/>
    </row>
    <row r="398" spans="1:7" x14ac:dyDescent="0.2">
      <c r="A398" s="2"/>
      <c r="B398" s="2"/>
      <c r="C398" s="2"/>
      <c r="D398" s="102" t="s">
        <v>242</v>
      </c>
      <c r="E398" s="103" t="s">
        <v>200</v>
      </c>
      <c r="F398" s="105">
        <f>B4+(384*B6)</f>
        <v>385</v>
      </c>
      <c r="G398" s="2"/>
    </row>
    <row r="399" spans="1:7" x14ac:dyDescent="0.2">
      <c r="A399" s="2"/>
      <c r="B399" s="2"/>
      <c r="C399" s="2"/>
      <c r="D399" s="102" t="s">
        <v>341</v>
      </c>
      <c r="E399" s="103" t="s">
        <v>200</v>
      </c>
      <c r="F399" s="105">
        <f>B4+(385*B6)</f>
        <v>386</v>
      </c>
      <c r="G399" s="2"/>
    </row>
    <row r="400" spans="1:7" x14ac:dyDescent="0.2">
      <c r="A400" s="2"/>
      <c r="B400" s="2"/>
      <c r="C400" s="2"/>
      <c r="D400" s="102" t="s">
        <v>365</v>
      </c>
      <c r="E400" s="103" t="s">
        <v>200</v>
      </c>
      <c r="F400" s="104">
        <f>B4+(386*B6)</f>
        <v>387</v>
      </c>
      <c r="G400" s="2"/>
    </row>
    <row r="401" spans="1:7" x14ac:dyDescent="0.2">
      <c r="A401" s="2"/>
      <c r="B401" s="2"/>
      <c r="C401" s="2"/>
      <c r="D401" s="102" t="s">
        <v>395</v>
      </c>
      <c r="E401" s="103" t="s">
        <v>200</v>
      </c>
      <c r="F401" s="104">
        <f>B4+(387*B6)</f>
        <v>388</v>
      </c>
      <c r="G401" s="2"/>
    </row>
    <row r="402" spans="1:7" x14ac:dyDescent="0.2">
      <c r="A402" s="2"/>
      <c r="B402" s="2"/>
      <c r="C402" s="2"/>
      <c r="D402" s="102" t="s">
        <v>410</v>
      </c>
      <c r="E402" s="103" t="s">
        <v>200</v>
      </c>
      <c r="F402" s="104">
        <f>B4+(388*B6)</f>
        <v>389</v>
      </c>
      <c r="G402" s="2"/>
    </row>
    <row r="403" spans="1:7" x14ac:dyDescent="0.2">
      <c r="A403" s="2"/>
      <c r="B403" s="2"/>
      <c r="C403" s="2"/>
      <c r="D403" s="102" t="s">
        <v>533</v>
      </c>
      <c r="E403" s="103" t="s">
        <v>200</v>
      </c>
      <c r="F403" s="104">
        <f>B4+(389*B6)</f>
        <v>390</v>
      </c>
      <c r="G403" s="2"/>
    </row>
    <row r="404" spans="1:7" x14ac:dyDescent="0.2">
      <c r="A404" s="2"/>
      <c r="B404" s="2"/>
      <c r="C404" s="2"/>
      <c r="D404" s="102" t="s">
        <v>528</v>
      </c>
      <c r="E404" s="103" t="s">
        <v>200</v>
      </c>
      <c r="F404" s="105">
        <f>B4+(390*B6)</f>
        <v>391</v>
      </c>
      <c r="G404" s="2"/>
    </row>
    <row r="405" spans="1:7" x14ac:dyDescent="0.2">
      <c r="A405" s="2"/>
      <c r="B405" s="2"/>
      <c r="C405" s="2"/>
      <c r="D405" s="102" t="s">
        <v>376</v>
      </c>
      <c r="E405" s="103" t="s">
        <v>200</v>
      </c>
      <c r="F405" s="105">
        <f>B4+(391*B6)</f>
        <v>392</v>
      </c>
      <c r="G405" s="2"/>
    </row>
    <row r="406" spans="1:7" x14ac:dyDescent="0.2">
      <c r="A406" s="2"/>
      <c r="B406" s="2"/>
      <c r="C406" s="2"/>
      <c r="D406" s="102" t="s">
        <v>366</v>
      </c>
      <c r="E406" s="103" t="s">
        <v>200</v>
      </c>
      <c r="F406" s="104">
        <f>B4+(392*B6)</f>
        <v>393</v>
      </c>
      <c r="G406" s="2"/>
    </row>
    <row r="407" spans="1:7" x14ac:dyDescent="0.2">
      <c r="A407" s="2"/>
      <c r="B407" s="2"/>
      <c r="C407" s="2"/>
      <c r="D407" s="102" t="s">
        <v>349</v>
      </c>
      <c r="E407" s="103" t="s">
        <v>200</v>
      </c>
      <c r="F407" s="104">
        <f>B4+(393*B6)</f>
        <v>394</v>
      </c>
      <c r="G407" s="2"/>
    </row>
    <row r="408" spans="1:7" x14ac:dyDescent="0.2">
      <c r="A408" s="2"/>
      <c r="B408" s="2"/>
      <c r="C408" s="2"/>
      <c r="D408" s="102" t="s">
        <v>327</v>
      </c>
      <c r="E408" s="103" t="s">
        <v>200</v>
      </c>
      <c r="F408" s="105">
        <f>B4+(394*B6)</f>
        <v>395</v>
      </c>
      <c r="G408" s="2"/>
    </row>
    <row r="409" spans="1:7" x14ac:dyDescent="0.2">
      <c r="A409" s="2"/>
      <c r="B409" s="2"/>
      <c r="C409" s="2"/>
      <c r="D409" s="102" t="s">
        <v>380</v>
      </c>
      <c r="E409" s="103" t="s">
        <v>200</v>
      </c>
      <c r="F409" s="105">
        <f>B4+(395*B6)</f>
        <v>396</v>
      </c>
      <c r="G409" s="2"/>
    </row>
    <row r="410" spans="1:7" x14ac:dyDescent="0.2">
      <c r="A410" s="2"/>
      <c r="B410" s="2"/>
      <c r="C410" s="2"/>
      <c r="D410" s="102" t="s">
        <v>373</v>
      </c>
      <c r="E410" s="103" t="s">
        <v>200</v>
      </c>
      <c r="F410" s="104">
        <f>B4+(396*B6)</f>
        <v>397</v>
      </c>
      <c r="G410" s="2"/>
    </row>
    <row r="411" spans="1:7" x14ac:dyDescent="0.2">
      <c r="A411" s="2"/>
      <c r="B411" s="2"/>
      <c r="C411" s="2"/>
      <c r="D411" s="102" t="s">
        <v>357</v>
      </c>
      <c r="E411" s="103" t="s">
        <v>200</v>
      </c>
      <c r="F411" s="104">
        <f>B4+(397*B6)</f>
        <v>398</v>
      </c>
      <c r="G411" s="2"/>
    </row>
    <row r="412" spans="1:7" x14ac:dyDescent="0.2">
      <c r="A412" s="2"/>
      <c r="B412" s="2"/>
      <c r="C412" s="2"/>
      <c r="D412" s="102" t="s">
        <v>332</v>
      </c>
      <c r="E412" s="103" t="s">
        <v>200</v>
      </c>
      <c r="F412" s="105">
        <f>B4+(398*B6)</f>
        <v>399</v>
      </c>
      <c r="G412" s="2"/>
    </row>
    <row r="413" spans="1:7" x14ac:dyDescent="0.2">
      <c r="A413" s="2"/>
      <c r="B413" s="2"/>
      <c r="C413" s="2"/>
      <c r="D413" s="102" t="s">
        <v>305</v>
      </c>
      <c r="E413" s="103" t="s">
        <v>200</v>
      </c>
      <c r="F413" s="105">
        <f>B4+(399*B6)</f>
        <v>400</v>
      </c>
      <c r="G413" s="2"/>
    </row>
    <row r="414" spans="1:7" x14ac:dyDescent="0.2">
      <c r="A414" s="2"/>
      <c r="B414" s="2"/>
      <c r="C414" s="2"/>
      <c r="D414" s="102" t="s">
        <v>370</v>
      </c>
      <c r="E414" s="103" t="s">
        <v>200</v>
      </c>
      <c r="F414" s="104">
        <f>B4+(400*B6)</f>
        <v>401</v>
      </c>
      <c r="G414" s="2"/>
    </row>
    <row r="415" spans="1:7" x14ac:dyDescent="0.2">
      <c r="A415" s="2"/>
      <c r="B415" s="2"/>
      <c r="C415" s="2"/>
      <c r="D415" s="102" t="s">
        <v>351</v>
      </c>
      <c r="E415" s="103" t="s">
        <v>200</v>
      </c>
      <c r="F415" s="104">
        <f>B4+(401*B6)</f>
        <v>402</v>
      </c>
      <c r="G415" s="2"/>
    </row>
    <row r="416" spans="1:7" x14ac:dyDescent="0.2">
      <c r="A416" s="2"/>
      <c r="B416" s="2"/>
      <c r="C416" s="2"/>
      <c r="D416" s="102" t="s">
        <v>322</v>
      </c>
      <c r="E416" s="103" t="s">
        <v>200</v>
      </c>
      <c r="F416" s="104">
        <f>B4+(402*B6)</f>
        <v>403</v>
      </c>
      <c r="G416" s="2"/>
    </row>
    <row r="417" spans="1:7" x14ac:dyDescent="0.2">
      <c r="A417" s="2"/>
      <c r="B417" s="2"/>
      <c r="C417" s="2"/>
      <c r="D417" s="102" t="s">
        <v>339</v>
      </c>
      <c r="E417" s="103" t="s">
        <v>200</v>
      </c>
      <c r="F417" s="104">
        <f>B4+(403*B6)</f>
        <v>404</v>
      </c>
      <c r="G417" s="2"/>
    </row>
    <row r="418" spans="1:7" x14ac:dyDescent="0.2">
      <c r="A418" s="2"/>
      <c r="B418" s="2"/>
      <c r="C418" s="2"/>
      <c r="D418" s="102" t="s">
        <v>311</v>
      </c>
      <c r="E418" s="103" t="s">
        <v>200</v>
      </c>
      <c r="F418" s="105">
        <f>B4+(404*B6)</f>
        <v>405</v>
      </c>
      <c r="G418" s="2"/>
    </row>
    <row r="419" spans="1:7" x14ac:dyDescent="0.2">
      <c r="A419" s="2"/>
      <c r="B419" s="2"/>
      <c r="C419" s="2"/>
      <c r="D419" s="102" t="s">
        <v>345</v>
      </c>
      <c r="E419" s="103" t="s">
        <v>200</v>
      </c>
      <c r="F419" s="105">
        <f>B4+(405*B6)</f>
        <v>406</v>
      </c>
      <c r="G419" s="2"/>
    </row>
    <row r="420" spans="1:7" x14ac:dyDescent="0.2">
      <c r="A420" s="2"/>
      <c r="B420" s="2"/>
      <c r="C420" s="2"/>
      <c r="D420" s="102" t="s">
        <v>316</v>
      </c>
      <c r="E420" s="103" t="s">
        <v>200</v>
      </c>
      <c r="F420" s="104">
        <f>B4+(406*B6)</f>
        <v>407</v>
      </c>
      <c r="G420" s="2"/>
    </row>
    <row r="421" spans="1:7" x14ac:dyDescent="0.2">
      <c r="A421" s="2"/>
      <c r="B421" s="2"/>
      <c r="C421" s="2"/>
      <c r="D421" s="102" t="s">
        <v>353</v>
      </c>
      <c r="E421" s="103" t="s">
        <v>200</v>
      </c>
      <c r="F421" s="104">
        <f>B4+(407*B6)</f>
        <v>408</v>
      </c>
      <c r="G421" s="2"/>
    </row>
    <row r="422" spans="1:7" x14ac:dyDescent="0.2">
      <c r="A422" s="2"/>
      <c r="B422" s="2"/>
      <c r="C422" s="2"/>
      <c r="D422" s="102" t="s">
        <v>334</v>
      </c>
      <c r="E422" s="103" t="s">
        <v>200</v>
      </c>
      <c r="F422" s="105">
        <f>B4+(408*B6)</f>
        <v>409</v>
      </c>
      <c r="G422" s="2"/>
    </row>
    <row r="423" spans="1:7" x14ac:dyDescent="0.2">
      <c r="A423" s="2"/>
      <c r="B423" s="2"/>
      <c r="C423" s="2"/>
      <c r="D423" s="102" t="s">
        <v>342</v>
      </c>
      <c r="E423" s="103" t="s">
        <v>200</v>
      </c>
      <c r="F423" s="105">
        <f>B4+(409*B6)</f>
        <v>410</v>
      </c>
      <c r="G423" s="2"/>
    </row>
    <row r="424" spans="1:7" x14ac:dyDescent="0.2">
      <c r="A424" s="2"/>
      <c r="B424" s="2"/>
      <c r="C424" s="2"/>
      <c r="D424" s="102" t="s">
        <v>424</v>
      </c>
      <c r="E424" s="103" t="s">
        <v>200</v>
      </c>
      <c r="F424" s="104">
        <f>B4+(410*B6)</f>
        <v>411</v>
      </c>
      <c r="G424" s="2"/>
    </row>
    <row r="425" spans="1:7" x14ac:dyDescent="0.2">
      <c r="A425" s="2"/>
      <c r="B425" s="2"/>
      <c r="C425" s="2"/>
      <c r="D425" s="102" t="s">
        <v>399</v>
      </c>
      <c r="E425" s="103" t="s">
        <v>200</v>
      </c>
      <c r="F425" s="104">
        <f>B4+(411*B6)</f>
        <v>412</v>
      </c>
      <c r="G425" s="2"/>
    </row>
    <row r="426" spans="1:7" x14ac:dyDescent="0.2">
      <c r="A426" s="2"/>
      <c r="B426" s="2"/>
      <c r="C426" s="2"/>
      <c r="D426" s="102" t="s">
        <v>473</v>
      </c>
      <c r="E426" s="103" t="s">
        <v>200</v>
      </c>
      <c r="F426" s="105">
        <f>B4+(412*B6)</f>
        <v>413</v>
      </c>
      <c r="G426" s="2"/>
    </row>
    <row r="427" spans="1:7" x14ac:dyDescent="0.2">
      <c r="A427" s="2"/>
      <c r="B427" s="2"/>
      <c r="C427" s="2"/>
      <c r="D427" s="102" t="s">
        <v>507</v>
      </c>
      <c r="E427" s="103" t="s">
        <v>200</v>
      </c>
      <c r="F427" s="105">
        <f>B4+(413*B6)</f>
        <v>414</v>
      </c>
      <c r="G427" s="2"/>
    </row>
    <row r="428" spans="1:7" x14ac:dyDescent="0.2">
      <c r="A428" s="2"/>
      <c r="B428" s="2"/>
      <c r="C428" s="2"/>
      <c r="D428" s="102" t="s">
        <v>335</v>
      </c>
      <c r="E428" s="103" t="s">
        <v>200</v>
      </c>
      <c r="F428" s="104">
        <f>B4+(414*B6)</f>
        <v>415</v>
      </c>
      <c r="G428" s="2"/>
    </row>
    <row r="429" spans="1:7" x14ac:dyDescent="0.2">
      <c r="A429" s="2"/>
      <c r="B429" s="2"/>
      <c r="C429" s="2"/>
      <c r="D429" s="102" t="s">
        <v>381</v>
      </c>
      <c r="E429" s="103" t="s">
        <v>200</v>
      </c>
      <c r="F429" s="104">
        <f>B4+(415*B6)</f>
        <v>416</v>
      </c>
      <c r="G429" s="2"/>
    </row>
    <row r="430" spans="1:7" x14ac:dyDescent="0.2">
      <c r="A430" s="2"/>
      <c r="B430" s="2"/>
      <c r="C430" s="2"/>
      <c r="D430" s="102" t="s">
        <v>375</v>
      </c>
      <c r="E430" s="103" t="s">
        <v>200</v>
      </c>
      <c r="F430" s="104">
        <f>B4+(416*B6)</f>
        <v>417</v>
      </c>
      <c r="G430" s="2"/>
    </row>
    <row r="431" spans="1:7" x14ac:dyDescent="0.2">
      <c r="A431" s="2"/>
      <c r="B431" s="2"/>
      <c r="C431" s="2"/>
      <c r="D431" s="102" t="s">
        <v>362</v>
      </c>
      <c r="E431" s="103" t="s">
        <v>200</v>
      </c>
      <c r="F431" s="104">
        <f>B4+(417*B6)</f>
        <v>418</v>
      </c>
      <c r="G431" s="2"/>
    </row>
    <row r="432" spans="1:7" x14ac:dyDescent="0.2">
      <c r="A432" s="2"/>
      <c r="B432" s="2"/>
      <c r="C432" s="2"/>
      <c r="D432" s="102" t="s">
        <v>337</v>
      </c>
      <c r="E432" s="103" t="s">
        <v>200</v>
      </c>
      <c r="F432" s="105">
        <f>B4+(418*B6)</f>
        <v>419</v>
      </c>
      <c r="G432" s="2"/>
    </row>
    <row r="433" spans="1:7" x14ac:dyDescent="0.2">
      <c r="A433" s="2"/>
      <c r="B433" s="2"/>
      <c r="C433" s="2"/>
      <c r="D433" s="102" t="s">
        <v>328</v>
      </c>
      <c r="E433" s="103" t="s">
        <v>200</v>
      </c>
      <c r="F433" s="105">
        <f>B4+(419*B6)</f>
        <v>420</v>
      </c>
      <c r="G433" s="2"/>
    </row>
    <row r="434" spans="1:7" x14ac:dyDescent="0.2">
      <c r="A434" s="2"/>
      <c r="B434" s="2"/>
      <c r="C434" s="2"/>
      <c r="D434" s="102" t="s">
        <v>372</v>
      </c>
      <c r="E434" s="103" t="s">
        <v>200</v>
      </c>
      <c r="F434" s="104">
        <f>B4+(420*B6)</f>
        <v>421</v>
      </c>
      <c r="G434" s="2"/>
    </row>
    <row r="435" spans="1:7" x14ac:dyDescent="0.2">
      <c r="A435" s="2"/>
      <c r="B435" s="2"/>
      <c r="C435" s="2"/>
      <c r="D435" s="102" t="s">
        <v>355</v>
      </c>
      <c r="E435" s="103" t="s">
        <v>200</v>
      </c>
      <c r="F435" s="104">
        <f>B4+(421*B6)</f>
        <v>422</v>
      </c>
      <c r="G435" s="2"/>
    </row>
    <row r="436" spans="1:7" x14ac:dyDescent="0.2">
      <c r="A436" s="2"/>
      <c r="B436" s="2"/>
      <c r="C436" s="2"/>
      <c r="D436" s="102" t="s">
        <v>330</v>
      </c>
      <c r="E436" s="103" t="s">
        <v>200</v>
      </c>
      <c r="F436" s="105">
        <f>B4+(422*B6)</f>
        <v>423</v>
      </c>
      <c r="G436" s="2"/>
    </row>
    <row r="437" spans="1:7" x14ac:dyDescent="0.2">
      <c r="A437" s="2"/>
      <c r="B437" s="2"/>
      <c r="C437" s="2"/>
      <c r="D437" s="102" t="s">
        <v>343</v>
      </c>
      <c r="E437" s="103" t="s">
        <v>200</v>
      </c>
      <c r="F437" s="105">
        <f>B4+(423*B6)</f>
        <v>424</v>
      </c>
      <c r="G437" s="2"/>
    </row>
    <row r="438" spans="1:7" x14ac:dyDescent="0.2">
      <c r="A438" s="2"/>
      <c r="B438" s="2"/>
      <c r="C438" s="2"/>
      <c r="D438" s="102" t="s">
        <v>320</v>
      </c>
      <c r="E438" s="103" t="s">
        <v>200</v>
      </c>
      <c r="F438" s="104">
        <f>B4+(424*B6)</f>
        <v>425</v>
      </c>
      <c r="G438" s="2"/>
    </row>
    <row r="439" spans="1:7" x14ac:dyDescent="0.2">
      <c r="A439" s="2"/>
      <c r="B439" s="2"/>
      <c r="C439" s="2"/>
      <c r="D439" s="102" t="s">
        <v>352</v>
      </c>
      <c r="E439" s="103" t="s">
        <v>200</v>
      </c>
      <c r="F439" s="104">
        <f>B4+(425*B6)</f>
        <v>426</v>
      </c>
      <c r="G439" s="2"/>
    </row>
    <row r="440" spans="1:7" x14ac:dyDescent="0.2">
      <c r="A440" s="2"/>
      <c r="B440" s="2"/>
      <c r="C440" s="2"/>
      <c r="D440" s="102" t="s">
        <v>324</v>
      </c>
      <c r="E440" s="103" t="s">
        <v>200</v>
      </c>
      <c r="F440" s="105">
        <f>B4+(426*B6)</f>
        <v>427</v>
      </c>
      <c r="G440" s="2"/>
    </row>
    <row r="441" spans="1:7" x14ac:dyDescent="0.2">
      <c r="A441" s="2"/>
      <c r="B441" s="2"/>
      <c r="C441" s="2"/>
      <c r="D441" s="102" t="s">
        <v>358</v>
      </c>
      <c r="E441" s="103" t="s">
        <v>200</v>
      </c>
      <c r="F441" s="105">
        <f>B4+(427*B6)</f>
        <v>428</v>
      </c>
      <c r="G441" s="2"/>
    </row>
    <row r="442" spans="1:7" x14ac:dyDescent="0.2">
      <c r="A442" s="2"/>
      <c r="B442" s="2"/>
      <c r="C442" s="2"/>
      <c r="D442" s="102" t="s">
        <v>340</v>
      </c>
      <c r="E442" s="103" t="s">
        <v>200</v>
      </c>
      <c r="F442" s="104">
        <f>B4+(428*B6)</f>
        <v>429</v>
      </c>
      <c r="G442" s="2"/>
    </row>
    <row r="443" spans="1:7" x14ac:dyDescent="0.2">
      <c r="A443" s="2"/>
      <c r="B443" s="2"/>
      <c r="C443" s="2"/>
      <c r="D443" s="102" t="s">
        <v>312</v>
      </c>
      <c r="E443" s="103" t="s">
        <v>200</v>
      </c>
      <c r="F443" s="104">
        <f>B4+(429*B6)</f>
        <v>430</v>
      </c>
      <c r="G443" s="2"/>
    </row>
    <row r="444" spans="1:7" x14ac:dyDescent="0.2">
      <c r="A444" s="2"/>
      <c r="B444" s="2"/>
      <c r="C444" s="2"/>
      <c r="D444" s="102" t="s">
        <v>314</v>
      </c>
      <c r="E444" s="103" t="s">
        <v>200</v>
      </c>
      <c r="F444" s="104">
        <f>B4+(430*B6)</f>
        <v>431</v>
      </c>
      <c r="G444" s="2"/>
    </row>
    <row r="445" spans="1:7" x14ac:dyDescent="0.2">
      <c r="A445" s="2"/>
      <c r="B445" s="2"/>
      <c r="C445" s="2"/>
      <c r="D445" s="102" t="s">
        <v>368</v>
      </c>
      <c r="E445" s="103" t="s">
        <v>200</v>
      </c>
      <c r="F445" s="104">
        <f>B4+(431*B6)</f>
        <v>432</v>
      </c>
      <c r="G445" s="2"/>
    </row>
    <row r="446" spans="1:7" x14ac:dyDescent="0.2">
      <c r="A446" s="2"/>
      <c r="B446" s="2"/>
      <c r="C446" s="2"/>
      <c r="D446" s="102" t="s">
        <v>354</v>
      </c>
      <c r="E446" s="103" t="s">
        <v>200</v>
      </c>
      <c r="F446" s="105">
        <f>B4+(432*B6)</f>
        <v>433</v>
      </c>
      <c r="G446" s="2"/>
    </row>
    <row r="447" spans="1:7" x14ac:dyDescent="0.2">
      <c r="A447" s="2"/>
      <c r="B447" s="2"/>
      <c r="C447" s="2"/>
      <c r="D447" s="102" t="s">
        <v>459</v>
      </c>
      <c r="E447" s="103" t="s">
        <v>200</v>
      </c>
      <c r="F447" s="105">
        <f>B4+(433*B6)</f>
        <v>434</v>
      </c>
      <c r="G447" s="2"/>
    </row>
    <row r="448" spans="1:7" x14ac:dyDescent="0.2">
      <c r="A448" s="2"/>
      <c r="B448" s="2"/>
      <c r="C448" s="2"/>
      <c r="D448" s="102" t="s">
        <v>402</v>
      </c>
      <c r="E448" s="103" t="s">
        <v>200</v>
      </c>
      <c r="F448" s="104">
        <f>B4+(434*B6)</f>
        <v>435</v>
      </c>
      <c r="G448" s="2"/>
    </row>
    <row r="449" spans="1:7" x14ac:dyDescent="0.2">
      <c r="A449" s="2"/>
      <c r="B449" s="2"/>
      <c r="C449" s="2"/>
      <c r="D449" s="102" t="s">
        <v>516</v>
      </c>
      <c r="E449" s="103" t="s">
        <v>200</v>
      </c>
      <c r="F449" s="104">
        <f>B4+(435*B6)</f>
        <v>436</v>
      </c>
      <c r="G449" s="2"/>
    </row>
    <row r="450" spans="1:7" x14ac:dyDescent="0.2">
      <c r="A450" s="2"/>
      <c r="B450" s="2"/>
      <c r="C450" s="2"/>
      <c r="D450" s="102" t="s">
        <v>478</v>
      </c>
      <c r="E450" s="103" t="s">
        <v>200</v>
      </c>
      <c r="F450" s="105">
        <f>B4+(436*B6)</f>
        <v>437</v>
      </c>
      <c r="G450" s="2"/>
    </row>
    <row r="451" spans="1:7" x14ac:dyDescent="0.2">
      <c r="A451" s="2"/>
      <c r="B451" s="2"/>
      <c r="C451" s="2"/>
      <c r="D451" s="102" t="s">
        <v>460</v>
      </c>
      <c r="E451" s="103" t="s">
        <v>200</v>
      </c>
      <c r="F451" s="105">
        <f>B4+(437*B6)</f>
        <v>438</v>
      </c>
      <c r="G451" s="2"/>
    </row>
    <row r="452" spans="1:7" x14ac:dyDescent="0.2">
      <c r="A452" s="2"/>
      <c r="B452" s="2"/>
      <c r="C452" s="2"/>
      <c r="D452" s="102" t="s">
        <v>455</v>
      </c>
      <c r="E452" s="103" t="s">
        <v>200</v>
      </c>
      <c r="F452" s="104">
        <f>B4+(438*B6)</f>
        <v>439</v>
      </c>
      <c r="G452" s="2"/>
    </row>
    <row r="453" spans="1:7" x14ac:dyDescent="0.2">
      <c r="A453" s="2"/>
      <c r="B453" s="2"/>
      <c r="C453" s="2"/>
      <c r="D453" s="102" t="s">
        <v>389</v>
      </c>
      <c r="E453" s="103" t="s">
        <v>200</v>
      </c>
      <c r="F453" s="104">
        <f>B4+(439*B6)</f>
        <v>440</v>
      </c>
      <c r="G453" s="2"/>
    </row>
    <row r="454" spans="1:7" x14ac:dyDescent="0.2">
      <c r="A454" s="2"/>
      <c r="B454" s="2"/>
      <c r="C454" s="2"/>
      <c r="D454" s="102" t="s">
        <v>421</v>
      </c>
      <c r="E454" s="103" t="s">
        <v>200</v>
      </c>
      <c r="F454" s="105">
        <f>B4+(440*B6)</f>
        <v>441</v>
      </c>
      <c r="G454" s="2"/>
    </row>
    <row r="455" spans="1:7" x14ac:dyDescent="0.2">
      <c r="A455" s="2"/>
      <c r="B455" s="2"/>
      <c r="C455" s="2"/>
      <c r="D455" s="102" t="s">
        <v>390</v>
      </c>
      <c r="E455" s="103" t="s">
        <v>200</v>
      </c>
      <c r="F455" s="105">
        <f>B4+(441*B6)</f>
        <v>442</v>
      </c>
      <c r="G455" s="2"/>
    </row>
    <row r="456" spans="1:7" x14ac:dyDescent="0.2">
      <c r="A456" s="2"/>
      <c r="B456" s="2"/>
      <c r="C456" s="2"/>
      <c r="D456" s="102" t="s">
        <v>451</v>
      </c>
      <c r="E456" s="103" t="s">
        <v>200</v>
      </c>
      <c r="F456" s="104">
        <f>B4+(442*B6)</f>
        <v>443</v>
      </c>
      <c r="G456" s="2"/>
    </row>
    <row r="457" spans="1:7" x14ac:dyDescent="0.2">
      <c r="A457" s="2"/>
      <c r="B457" s="2"/>
      <c r="C457" s="2"/>
      <c r="D457" s="102" t="s">
        <v>391</v>
      </c>
      <c r="E457" s="103" t="s">
        <v>200</v>
      </c>
      <c r="F457" s="104">
        <f>B4+(443*B6)</f>
        <v>444</v>
      </c>
      <c r="G457" s="2"/>
    </row>
    <row r="458" spans="1:7" x14ac:dyDescent="0.2">
      <c r="A458" s="2"/>
      <c r="B458" s="2"/>
      <c r="C458" s="2"/>
      <c r="D458" s="102" t="s">
        <v>428</v>
      </c>
      <c r="E458" s="103" t="s">
        <v>200</v>
      </c>
      <c r="F458" s="104">
        <f>B4+(444*B6)</f>
        <v>445</v>
      </c>
      <c r="G458" s="2"/>
    </row>
    <row r="459" spans="1:7" x14ac:dyDescent="0.2">
      <c r="A459" s="2"/>
      <c r="B459" s="2"/>
      <c r="C459" s="2"/>
      <c r="D459" s="102" t="s">
        <v>392</v>
      </c>
      <c r="E459" s="103" t="s">
        <v>200</v>
      </c>
      <c r="F459" s="104">
        <f>B4+(445*B6)</f>
        <v>446</v>
      </c>
      <c r="G459" s="2"/>
    </row>
    <row r="460" spans="1:7" x14ac:dyDescent="0.2">
      <c r="A460" s="2"/>
      <c r="B460" s="2"/>
      <c r="C460" s="2"/>
      <c r="D460" s="102" t="s">
        <v>437</v>
      </c>
      <c r="E460" s="103" t="s">
        <v>200</v>
      </c>
      <c r="F460" s="105">
        <f>B4+(446*B6)</f>
        <v>447</v>
      </c>
      <c r="G460" s="2"/>
    </row>
    <row r="461" spans="1:7" x14ac:dyDescent="0.2">
      <c r="A461" s="2"/>
      <c r="B461" s="2"/>
      <c r="C461" s="2"/>
      <c r="D461" s="102" t="s">
        <v>422</v>
      </c>
      <c r="E461" s="103" t="s">
        <v>200</v>
      </c>
      <c r="F461" s="105">
        <f>B4+(447*B6)</f>
        <v>448</v>
      </c>
      <c r="G461" s="2"/>
    </row>
    <row r="462" spans="1:7" x14ac:dyDescent="0.2">
      <c r="A462" s="2"/>
      <c r="B462" s="2"/>
      <c r="C462" s="2"/>
      <c r="D462" s="102" t="s">
        <v>446</v>
      </c>
      <c r="E462" s="103" t="s">
        <v>200</v>
      </c>
      <c r="F462" s="104">
        <f>B4+(448*B6)</f>
        <v>449</v>
      </c>
      <c r="G462" s="2"/>
    </row>
    <row r="463" spans="1:7" x14ac:dyDescent="0.2">
      <c r="A463" s="2"/>
      <c r="B463" s="2"/>
      <c r="C463" s="2"/>
      <c r="D463" s="102" t="s">
        <v>444</v>
      </c>
      <c r="E463" s="103" t="s">
        <v>200</v>
      </c>
      <c r="F463" s="104">
        <f>B4+(449*B6)</f>
        <v>450</v>
      </c>
      <c r="G463" s="2"/>
    </row>
    <row r="464" spans="1:7" x14ac:dyDescent="0.2">
      <c r="A464" s="2"/>
      <c r="B464" s="2"/>
      <c r="C464" s="2"/>
      <c r="D464" s="102" t="s">
        <v>412</v>
      </c>
      <c r="E464" s="103" t="s">
        <v>200</v>
      </c>
      <c r="F464" s="105">
        <f>B4+(450*B6)</f>
        <v>451</v>
      </c>
      <c r="G464" s="2"/>
    </row>
    <row r="465" spans="1:7" x14ac:dyDescent="0.2">
      <c r="A465" s="2"/>
      <c r="B465" s="2"/>
      <c r="C465" s="2"/>
      <c r="D465" s="102" t="s">
        <v>433</v>
      </c>
      <c r="E465" s="103" t="s">
        <v>200</v>
      </c>
      <c r="F465" s="105">
        <f>B4+(451*B6)</f>
        <v>452</v>
      </c>
      <c r="G465" s="2"/>
    </row>
    <row r="466" spans="1:7" x14ac:dyDescent="0.2">
      <c r="A466" s="2"/>
      <c r="B466" s="2"/>
      <c r="C466" s="2"/>
      <c r="D466" s="102" t="s">
        <v>400</v>
      </c>
      <c r="E466" s="103" t="s">
        <v>200</v>
      </c>
      <c r="F466" s="104">
        <f>B4+(452*B6)</f>
        <v>453</v>
      </c>
      <c r="G466" s="2"/>
    </row>
    <row r="467" spans="1:7" x14ac:dyDescent="0.2">
      <c r="A467" s="2"/>
      <c r="B467" s="2"/>
      <c r="C467" s="2"/>
      <c r="D467" s="102" t="s">
        <v>430</v>
      </c>
      <c r="E467" s="103" t="s">
        <v>200</v>
      </c>
      <c r="F467" s="104">
        <f>B4+(453*B6)</f>
        <v>454</v>
      </c>
      <c r="G467" s="2"/>
    </row>
    <row r="468" spans="1:7" x14ac:dyDescent="0.2">
      <c r="A468" s="2"/>
      <c r="B468" s="2"/>
      <c r="C468" s="2"/>
      <c r="D468" s="102" t="s">
        <v>415</v>
      </c>
      <c r="E468" s="103" t="s">
        <v>200</v>
      </c>
      <c r="F468" s="105">
        <f>B4+(454*B6)</f>
        <v>455</v>
      </c>
      <c r="G468" s="2"/>
    </row>
    <row r="469" spans="1:7" x14ac:dyDescent="0.2">
      <c r="A469" s="2"/>
      <c r="B469" s="2"/>
      <c r="C469" s="2"/>
      <c r="D469" s="102" t="s">
        <v>407</v>
      </c>
      <c r="E469" s="103" t="s">
        <v>200</v>
      </c>
      <c r="F469" s="105">
        <f>B4+(455*B6)</f>
        <v>456</v>
      </c>
      <c r="G469" s="2"/>
    </row>
    <row r="470" spans="1:7" x14ac:dyDescent="0.2">
      <c r="A470" s="2"/>
      <c r="B470" s="2"/>
      <c r="C470" s="2"/>
      <c r="D470" s="102" t="s">
        <v>425</v>
      </c>
      <c r="E470" s="103" t="s">
        <v>200</v>
      </c>
      <c r="F470" s="104">
        <f>B4+(456*B6)</f>
        <v>457</v>
      </c>
      <c r="G470" s="2"/>
    </row>
    <row r="471" spans="1:7" x14ac:dyDescent="0.2">
      <c r="A471" s="2"/>
      <c r="B471" s="2"/>
      <c r="C471" s="2"/>
      <c r="D471" s="107" t="s">
        <v>447</v>
      </c>
      <c r="E471" s="109" t="s">
        <v>200</v>
      </c>
      <c r="F471" s="110">
        <f>B4+(457*B6)</f>
        <v>458</v>
      </c>
      <c r="G471" s="2"/>
    </row>
    <row r="472" spans="1:7" x14ac:dyDescent="0.2">
      <c r="A472" s="2"/>
      <c r="B472" s="2"/>
      <c r="C472" s="2"/>
      <c r="D472" s="102" t="s">
        <v>487</v>
      </c>
      <c r="E472" s="103" t="s">
        <v>200</v>
      </c>
      <c r="F472" s="104">
        <f>B4+(458*B6)</f>
        <v>459</v>
      </c>
      <c r="G472" s="2"/>
    </row>
    <row r="473" spans="1:7" x14ac:dyDescent="0.2">
      <c r="A473" s="2"/>
      <c r="B473" s="2"/>
      <c r="C473" s="2"/>
      <c r="D473" s="102" t="s">
        <v>502</v>
      </c>
      <c r="E473" s="103" t="s">
        <v>200</v>
      </c>
      <c r="F473" s="104">
        <f>B4+(459*B6)</f>
        <v>460</v>
      </c>
      <c r="G473" s="2"/>
    </row>
    <row r="474" spans="1:7" x14ac:dyDescent="0.2">
      <c r="A474" s="2"/>
      <c r="B474" s="2"/>
      <c r="C474" s="2"/>
      <c r="D474" s="102" t="s">
        <v>426</v>
      </c>
      <c r="E474" s="103" t="s">
        <v>200</v>
      </c>
      <c r="F474" s="104">
        <f>B4+(460*B6)</f>
        <v>461</v>
      </c>
      <c r="G474" s="2"/>
    </row>
    <row r="475" spans="1:7" x14ac:dyDescent="0.2">
      <c r="A475" s="2"/>
      <c r="B475" s="2"/>
      <c r="C475" s="2"/>
      <c r="D475" s="102" t="s">
        <v>420</v>
      </c>
      <c r="E475" s="103" t="s">
        <v>200</v>
      </c>
      <c r="F475" s="104">
        <f>B4+(461*B6)</f>
        <v>462</v>
      </c>
      <c r="G475" s="2"/>
    </row>
    <row r="476" spans="1:7" x14ac:dyDescent="0.2">
      <c r="A476" s="2"/>
      <c r="B476" s="2"/>
      <c r="C476" s="2"/>
      <c r="D476" s="102" t="s">
        <v>441</v>
      </c>
      <c r="E476" s="103" t="s">
        <v>200</v>
      </c>
      <c r="F476" s="105">
        <f>B4+(462*B6)</f>
        <v>463</v>
      </c>
      <c r="G476" s="2"/>
    </row>
    <row r="477" spans="1:7" x14ac:dyDescent="0.2">
      <c r="A477" s="2"/>
      <c r="B477" s="2"/>
      <c r="C477" s="2"/>
      <c r="D477" s="102" t="s">
        <v>458</v>
      </c>
      <c r="E477" s="103" t="s">
        <v>200</v>
      </c>
      <c r="F477" s="105">
        <f>B4+(463*B6)</f>
        <v>464</v>
      </c>
      <c r="G477" s="2"/>
    </row>
    <row r="478" spans="1:7" x14ac:dyDescent="0.2">
      <c r="A478" s="2"/>
      <c r="B478" s="2"/>
      <c r="C478" s="2"/>
      <c r="D478" s="102" t="s">
        <v>453</v>
      </c>
      <c r="E478" s="103" t="s">
        <v>200</v>
      </c>
      <c r="F478" s="104">
        <f>B4+(464*B6)</f>
        <v>465</v>
      </c>
      <c r="G478" s="2"/>
    </row>
    <row r="479" spans="1:7" x14ac:dyDescent="0.2">
      <c r="A479" s="2"/>
      <c r="B479" s="2"/>
      <c r="C479" s="2"/>
      <c r="D479" s="102" t="s">
        <v>303</v>
      </c>
      <c r="E479" s="103" t="s">
        <v>200</v>
      </c>
      <c r="F479" s="104">
        <f>B4+(465*B6)</f>
        <v>466</v>
      </c>
      <c r="G479" s="2"/>
    </row>
    <row r="480" spans="1:7" x14ac:dyDescent="0.2">
      <c r="A480" s="2"/>
      <c r="B480" s="2"/>
      <c r="C480" s="2"/>
      <c r="D480" s="102" t="s">
        <v>443</v>
      </c>
      <c r="E480" s="103" t="s">
        <v>200</v>
      </c>
      <c r="F480" s="105">
        <f>B4+(466*B6)</f>
        <v>467</v>
      </c>
      <c r="G480" s="2"/>
    </row>
    <row r="481" spans="1:7" x14ac:dyDescent="0.2">
      <c r="A481" s="2"/>
      <c r="B481" s="2"/>
      <c r="C481" s="2"/>
      <c r="D481" s="102" t="s">
        <v>445</v>
      </c>
      <c r="E481" s="103" t="s">
        <v>200</v>
      </c>
      <c r="F481" s="105">
        <f>B4+(467*B6)</f>
        <v>468</v>
      </c>
      <c r="G481" s="2"/>
    </row>
    <row r="482" spans="1:7" x14ac:dyDescent="0.2">
      <c r="A482" s="2"/>
      <c r="B482" s="2"/>
      <c r="C482" s="2"/>
      <c r="D482" s="102" t="s">
        <v>456</v>
      </c>
      <c r="E482" s="103" t="s">
        <v>200</v>
      </c>
      <c r="F482" s="104">
        <f>B4+(468*B6)</f>
        <v>469</v>
      </c>
      <c r="G482" s="2"/>
    </row>
    <row r="483" spans="1:7" x14ac:dyDescent="0.2">
      <c r="A483" s="2"/>
      <c r="B483" s="2"/>
      <c r="C483" s="2"/>
      <c r="D483" s="102" t="s">
        <v>419</v>
      </c>
      <c r="E483" s="103" t="s">
        <v>200</v>
      </c>
      <c r="F483" s="104">
        <f>B4+(469*B6)</f>
        <v>470</v>
      </c>
      <c r="G483" s="2"/>
    </row>
    <row r="484" spans="1:7" x14ac:dyDescent="0.2">
      <c r="A484" s="2"/>
      <c r="B484" s="2"/>
      <c r="C484" s="2"/>
      <c r="D484" s="102" t="s">
        <v>416</v>
      </c>
      <c r="E484" s="103" t="s">
        <v>200</v>
      </c>
      <c r="F484" s="105">
        <f>B4+(470*B6)</f>
        <v>471</v>
      </c>
      <c r="G484" s="2"/>
    </row>
    <row r="485" spans="1:7" x14ac:dyDescent="0.2">
      <c r="A485" s="2"/>
      <c r="B485" s="2"/>
      <c r="C485" s="2"/>
      <c r="D485" s="102" t="s">
        <v>404</v>
      </c>
      <c r="E485" s="103" t="s">
        <v>200</v>
      </c>
      <c r="F485" s="105">
        <f>B4+(471*B6)</f>
        <v>472</v>
      </c>
      <c r="G485" s="2"/>
    </row>
    <row r="486" spans="1:7" x14ac:dyDescent="0.2">
      <c r="A486" s="2"/>
      <c r="B486" s="2"/>
      <c r="C486" s="2"/>
      <c r="D486" s="102" t="s">
        <v>452</v>
      </c>
      <c r="E486" s="103" t="s">
        <v>200</v>
      </c>
      <c r="F486" s="104">
        <f>B4+(472*B6)</f>
        <v>473</v>
      </c>
      <c r="G486" s="2"/>
    </row>
    <row r="487" spans="1:7" x14ac:dyDescent="0.2">
      <c r="A487" s="2"/>
      <c r="B487" s="2"/>
      <c r="C487" s="2"/>
      <c r="D487" s="102" t="s">
        <v>397</v>
      </c>
      <c r="E487" s="103" t="s">
        <v>200</v>
      </c>
      <c r="F487" s="104">
        <f>B4+(473*B6)</f>
        <v>474</v>
      </c>
      <c r="G487" s="2"/>
    </row>
    <row r="488" spans="1:7" x14ac:dyDescent="0.2">
      <c r="A488" s="2"/>
      <c r="B488" s="2"/>
      <c r="C488" s="2"/>
      <c r="D488" s="102" t="s">
        <v>429</v>
      </c>
      <c r="E488" s="103" t="s">
        <v>200</v>
      </c>
      <c r="F488" s="104">
        <f>B4+(474*B6)</f>
        <v>475</v>
      </c>
      <c r="G488" s="2"/>
    </row>
    <row r="489" spans="1:7" x14ac:dyDescent="0.2">
      <c r="A489" s="2"/>
      <c r="B489" s="2"/>
      <c r="C489" s="2"/>
      <c r="D489" s="102" t="s">
        <v>413</v>
      </c>
      <c r="E489" s="103" t="s">
        <v>200</v>
      </c>
      <c r="F489" s="104">
        <f>B4+(475*B6)</f>
        <v>476</v>
      </c>
      <c r="G489" s="17"/>
    </row>
    <row r="490" spans="1:7" x14ac:dyDescent="0.2">
      <c r="A490" s="2"/>
      <c r="B490" s="2"/>
      <c r="C490" s="2"/>
      <c r="D490" s="102" t="s">
        <v>403</v>
      </c>
      <c r="E490" s="103" t="s">
        <v>200</v>
      </c>
      <c r="F490" s="105">
        <f>B4+(476*B6)</f>
        <v>477</v>
      </c>
      <c r="G490" s="17"/>
    </row>
    <row r="491" spans="1:7" x14ac:dyDescent="0.2">
      <c r="A491" s="2"/>
      <c r="B491" s="2"/>
      <c r="C491" s="2"/>
      <c r="D491" s="102" t="s">
        <v>449</v>
      </c>
      <c r="E491" s="103" t="s">
        <v>200</v>
      </c>
      <c r="F491" s="105">
        <f>B4+(477*B6)</f>
        <v>478</v>
      </c>
      <c r="G491" s="17"/>
    </row>
    <row r="492" spans="1:7" x14ac:dyDescent="0.2">
      <c r="A492" s="2"/>
      <c r="B492" s="2"/>
      <c r="C492" s="2"/>
      <c r="D492" s="102" t="s">
        <v>448</v>
      </c>
      <c r="E492" s="103" t="s">
        <v>200</v>
      </c>
      <c r="F492" s="104">
        <f>B4+(478*B6)</f>
        <v>479</v>
      </c>
      <c r="G492" s="17"/>
    </row>
    <row r="493" spans="1:7" x14ac:dyDescent="0.2">
      <c r="A493" s="2"/>
      <c r="B493" s="2"/>
      <c r="C493" s="2"/>
      <c r="D493" s="102" t="s">
        <v>438</v>
      </c>
      <c r="E493" s="103" t="s">
        <v>200</v>
      </c>
      <c r="F493" s="104">
        <f>B4+(479*B6)</f>
        <v>480</v>
      </c>
      <c r="G493" s="17"/>
    </row>
    <row r="494" spans="1:7" x14ac:dyDescent="0.2">
      <c r="A494" s="2"/>
      <c r="B494" s="2"/>
      <c r="C494" s="2"/>
      <c r="D494" s="102" t="s">
        <v>396</v>
      </c>
      <c r="E494" s="103" t="s">
        <v>200</v>
      </c>
      <c r="F494" s="105">
        <f>B4+(480*B6)</f>
        <v>481</v>
      </c>
      <c r="G494" s="17"/>
    </row>
    <row r="495" spans="1:7" x14ac:dyDescent="0.2">
      <c r="A495" s="2"/>
      <c r="B495" s="2"/>
      <c r="C495" s="2"/>
      <c r="D495" s="102" t="s">
        <v>494</v>
      </c>
      <c r="E495" s="103" t="s">
        <v>200</v>
      </c>
      <c r="F495" s="105">
        <f>B4+(481*B6)</f>
        <v>482</v>
      </c>
      <c r="G495" s="17"/>
    </row>
    <row r="496" spans="1:7" x14ac:dyDescent="0.2">
      <c r="A496" s="2"/>
      <c r="B496" s="2"/>
      <c r="C496" s="2"/>
      <c r="D496" s="102" t="s">
        <v>545</v>
      </c>
      <c r="E496" s="103" t="s">
        <v>200</v>
      </c>
      <c r="F496" s="104">
        <f>B4+(482*B6)</f>
        <v>483</v>
      </c>
      <c r="G496" s="17"/>
    </row>
    <row r="497" spans="1:7" x14ac:dyDescent="0.2">
      <c r="A497" s="2"/>
      <c r="B497" s="2"/>
      <c r="C497" s="2"/>
      <c r="D497" s="102" t="s">
        <v>547</v>
      </c>
      <c r="E497" s="103" t="s">
        <v>200</v>
      </c>
      <c r="F497" s="104">
        <f>B4+(483*B6)</f>
        <v>484</v>
      </c>
      <c r="G497" s="17"/>
    </row>
    <row r="498" spans="1:7" x14ac:dyDescent="0.2">
      <c r="A498" s="2"/>
      <c r="B498" s="2"/>
      <c r="C498" s="2"/>
      <c r="D498" s="102" t="s">
        <v>490</v>
      </c>
      <c r="E498" s="103" t="s">
        <v>200</v>
      </c>
      <c r="F498" s="105">
        <f>B4+(484*B6)</f>
        <v>485</v>
      </c>
      <c r="G498" s="17"/>
    </row>
    <row r="499" spans="1:7" x14ac:dyDescent="0.2">
      <c r="A499" s="2"/>
      <c r="B499" s="2"/>
      <c r="C499" s="2"/>
      <c r="D499" s="102" t="s">
        <v>500</v>
      </c>
      <c r="E499" s="103" t="s">
        <v>200</v>
      </c>
      <c r="F499" s="105">
        <f>B4+(485*B6)</f>
        <v>486</v>
      </c>
      <c r="G499" s="17"/>
    </row>
    <row r="500" spans="1:7" x14ac:dyDescent="0.2">
      <c r="A500" s="2"/>
      <c r="B500" s="2"/>
      <c r="C500" s="2"/>
      <c r="D500" s="102" t="s">
        <v>552</v>
      </c>
      <c r="E500" s="103" t="s">
        <v>200</v>
      </c>
      <c r="F500" s="104">
        <f>B4+(486*B6)</f>
        <v>487</v>
      </c>
      <c r="G500" s="17"/>
    </row>
    <row r="501" spans="1:7" x14ac:dyDescent="0.2">
      <c r="A501" s="2"/>
      <c r="B501" s="2"/>
      <c r="C501" s="2"/>
      <c r="D501" s="102" t="s">
        <v>530</v>
      </c>
      <c r="E501" s="103" t="s">
        <v>200</v>
      </c>
      <c r="F501" s="104">
        <f>B4+(487*B6)</f>
        <v>488</v>
      </c>
      <c r="G501" s="17"/>
    </row>
    <row r="502" spans="1:7" x14ac:dyDescent="0.2">
      <c r="A502" s="2"/>
      <c r="B502" s="2"/>
      <c r="C502" s="2"/>
      <c r="D502" s="102" t="s">
        <v>520</v>
      </c>
      <c r="E502" s="103" t="s">
        <v>200</v>
      </c>
      <c r="F502" s="104">
        <f>B4+(488*B6)</f>
        <v>489</v>
      </c>
      <c r="G502" s="17"/>
    </row>
    <row r="503" spans="1:7" x14ac:dyDescent="0.2">
      <c r="A503" s="2"/>
      <c r="B503" s="2"/>
      <c r="C503" s="2"/>
      <c r="D503" s="102" t="s">
        <v>543</v>
      </c>
      <c r="E503" s="103" t="s">
        <v>200</v>
      </c>
      <c r="F503" s="104">
        <f>B4+(489*B6)</f>
        <v>490</v>
      </c>
      <c r="G503" s="17"/>
    </row>
    <row r="504" spans="1:7" x14ac:dyDescent="0.2">
      <c r="A504" s="2"/>
      <c r="B504" s="2"/>
      <c r="C504" s="2"/>
      <c r="D504" s="102" t="s">
        <v>524</v>
      </c>
      <c r="E504" s="103" t="s">
        <v>200</v>
      </c>
      <c r="F504" s="105">
        <f>B4+(490*B6)</f>
        <v>491</v>
      </c>
      <c r="G504" s="17"/>
    </row>
    <row r="505" spans="1:7" x14ac:dyDescent="0.2">
      <c r="A505" s="2"/>
      <c r="B505" s="2"/>
      <c r="C505" s="2"/>
      <c r="D505" s="102" t="s">
        <v>488</v>
      </c>
      <c r="E505" s="103" t="s">
        <v>200</v>
      </c>
      <c r="F505" s="105">
        <f>B4+(491*B6)</f>
        <v>492</v>
      </c>
      <c r="G505" s="17"/>
    </row>
    <row r="506" spans="1:7" x14ac:dyDescent="0.2">
      <c r="A506" s="2"/>
      <c r="B506" s="2"/>
      <c r="C506" s="2"/>
      <c r="D506" s="102" t="s">
        <v>560</v>
      </c>
      <c r="E506" s="103" t="s">
        <v>200</v>
      </c>
      <c r="F506" s="104">
        <f>B4+(492*B6)</f>
        <v>493</v>
      </c>
      <c r="G506" s="17"/>
    </row>
    <row r="507" spans="1:7" x14ac:dyDescent="0.2">
      <c r="A507" s="2"/>
      <c r="B507" s="2"/>
      <c r="C507" s="2"/>
      <c r="D507" s="102" t="s">
        <v>509</v>
      </c>
      <c r="E507" s="103" t="s">
        <v>200</v>
      </c>
      <c r="F507" s="104">
        <f>B4+(493*B6)</f>
        <v>494</v>
      </c>
      <c r="G507" s="17"/>
    </row>
    <row r="508" spans="1:7" x14ac:dyDescent="0.2">
      <c r="A508" s="2"/>
      <c r="B508" s="2"/>
      <c r="C508" s="2"/>
      <c r="D508" s="102" t="s">
        <v>534</v>
      </c>
      <c r="E508" s="103" t="s">
        <v>200</v>
      </c>
      <c r="F508" s="105">
        <f>B4+(494*B6)</f>
        <v>495</v>
      </c>
      <c r="G508" s="17"/>
    </row>
    <row r="509" spans="1:7" x14ac:dyDescent="0.2">
      <c r="A509" s="2"/>
      <c r="B509" s="2"/>
      <c r="C509" s="2"/>
      <c r="D509" s="102" t="s">
        <v>493</v>
      </c>
      <c r="E509" s="103" t="s">
        <v>200</v>
      </c>
      <c r="F509" s="105">
        <f>B4+(495*B6)</f>
        <v>496</v>
      </c>
      <c r="G509" s="17"/>
    </row>
    <row r="510" spans="1:7" x14ac:dyDescent="0.2">
      <c r="A510" s="2"/>
      <c r="B510" s="2"/>
      <c r="C510" s="2"/>
      <c r="D510" s="102" t="s">
        <v>474</v>
      </c>
      <c r="E510" s="103" t="s">
        <v>200</v>
      </c>
      <c r="F510" s="104">
        <f>B4+(496*B6)</f>
        <v>497</v>
      </c>
      <c r="G510" s="17"/>
    </row>
    <row r="511" spans="1:7" x14ac:dyDescent="0.2">
      <c r="A511" s="2"/>
      <c r="B511" s="2"/>
      <c r="C511" s="2"/>
      <c r="D511" s="102" t="s">
        <v>477</v>
      </c>
      <c r="E511" s="103" t="s">
        <v>200</v>
      </c>
      <c r="F511" s="104">
        <f>B4+(497*B6)</f>
        <v>498</v>
      </c>
      <c r="G511" s="17"/>
    </row>
    <row r="512" spans="1:7" x14ac:dyDescent="0.2">
      <c r="A512" s="2"/>
      <c r="B512" s="2"/>
      <c r="C512" s="2"/>
      <c r="D512" s="102" t="s">
        <v>550</v>
      </c>
      <c r="E512" s="103" t="s">
        <v>200</v>
      </c>
      <c r="F512" s="105">
        <f>B4+(498*B6)</f>
        <v>499</v>
      </c>
      <c r="G512" s="17"/>
    </row>
    <row r="513" spans="1:7" x14ac:dyDescent="0.2">
      <c r="A513" s="2"/>
      <c r="B513" s="2"/>
      <c r="C513" s="2"/>
      <c r="D513" s="102" t="s">
        <v>483</v>
      </c>
      <c r="E513" s="103" t="s">
        <v>200</v>
      </c>
      <c r="F513" s="105">
        <f>B4+(499*B6)</f>
        <v>500</v>
      </c>
      <c r="G513" s="17"/>
    </row>
    <row r="514" spans="1:7" x14ac:dyDescent="0.2">
      <c r="A514" s="2"/>
      <c r="B514" s="2"/>
      <c r="C514" s="2"/>
      <c r="D514" s="102" t="s">
        <v>536</v>
      </c>
      <c r="E514" s="103" t="s">
        <v>200</v>
      </c>
      <c r="F514" s="104">
        <f>B4+(500*B6)</f>
        <v>501</v>
      </c>
      <c r="G514" s="17"/>
    </row>
    <row r="515" spans="1:7" x14ac:dyDescent="0.2">
      <c r="A515" s="2"/>
      <c r="B515" s="2"/>
      <c r="C515" s="2"/>
      <c r="D515" s="102" t="s">
        <v>518</v>
      </c>
      <c r="E515" s="103" t="s">
        <v>200</v>
      </c>
      <c r="F515" s="104">
        <f>B4+(501*B6)</f>
        <v>502</v>
      </c>
      <c r="G515" s="17"/>
    </row>
    <row r="516" spans="1:7" x14ac:dyDescent="0.2">
      <c r="A516" s="2"/>
      <c r="B516" s="2"/>
      <c r="C516" s="2"/>
      <c r="D516" s="102" t="s">
        <v>495</v>
      </c>
      <c r="E516" s="103" t="s">
        <v>200</v>
      </c>
      <c r="F516" s="104">
        <f>B4+(502*B6)</f>
        <v>503</v>
      </c>
      <c r="G516" s="17"/>
    </row>
    <row r="517" spans="1:7" x14ac:dyDescent="0.2">
      <c r="A517" s="2"/>
      <c r="B517" s="2"/>
      <c r="C517" s="2"/>
      <c r="D517" s="102" t="s">
        <v>546</v>
      </c>
      <c r="E517" s="103" t="s">
        <v>200</v>
      </c>
      <c r="F517" s="104">
        <f>B4+(503*B6)</f>
        <v>504</v>
      </c>
      <c r="G517" s="17"/>
    </row>
    <row r="518" spans="1:7" x14ac:dyDescent="0.2">
      <c r="A518" s="2"/>
      <c r="B518" s="2"/>
      <c r="C518" s="2"/>
      <c r="D518" s="102" t="s">
        <v>501</v>
      </c>
      <c r="E518" s="103" t="s">
        <v>200</v>
      </c>
      <c r="F518" s="105">
        <f>B4+(504*B6)</f>
        <v>505</v>
      </c>
      <c r="G518" s="17"/>
    </row>
    <row r="519" spans="1:7" x14ac:dyDescent="0.2">
      <c r="A519" s="2"/>
      <c r="B519" s="2"/>
      <c r="C519" s="2"/>
      <c r="D519" s="102" t="s">
        <v>503</v>
      </c>
      <c r="E519" s="103" t="s">
        <v>200</v>
      </c>
      <c r="F519" s="105">
        <f>B4+(505*B6)</f>
        <v>506</v>
      </c>
      <c r="G519" s="17"/>
    </row>
    <row r="520" spans="1:7" x14ac:dyDescent="0.2">
      <c r="A520" s="2"/>
      <c r="B520" s="2"/>
      <c r="C520" s="2"/>
      <c r="D520" s="102" t="s">
        <v>511</v>
      </c>
      <c r="E520" s="103" t="s">
        <v>200</v>
      </c>
      <c r="F520" s="104">
        <f>B4+(506*B6)</f>
        <v>507</v>
      </c>
      <c r="G520" s="17"/>
    </row>
    <row r="521" spans="1:7" x14ac:dyDescent="0.2">
      <c r="A521" s="2"/>
      <c r="B521" s="2"/>
      <c r="C521" s="2"/>
      <c r="D521" s="102" t="s">
        <v>508</v>
      </c>
      <c r="E521" s="103" t="s">
        <v>200</v>
      </c>
      <c r="F521" s="104">
        <f>B4+(507*B6)</f>
        <v>508</v>
      </c>
      <c r="G521" s="17"/>
    </row>
    <row r="522" spans="1:7" x14ac:dyDescent="0.2">
      <c r="A522" s="2"/>
      <c r="B522" s="2"/>
      <c r="C522" s="2"/>
      <c r="D522" s="102" t="s">
        <v>559</v>
      </c>
      <c r="E522" s="103" t="s">
        <v>200</v>
      </c>
      <c r="F522" s="105">
        <f>B4+(508*B6)</f>
        <v>509</v>
      </c>
      <c r="G522" s="17"/>
    </row>
    <row r="523" spans="1:7" x14ac:dyDescent="0.2">
      <c r="A523" s="2"/>
      <c r="B523" s="2"/>
      <c r="C523" s="2"/>
      <c r="D523" s="102" t="s">
        <v>521</v>
      </c>
      <c r="E523" s="103" t="s">
        <v>200</v>
      </c>
      <c r="F523" s="105">
        <f>B4+(509*B6)</f>
        <v>510</v>
      </c>
      <c r="G523" s="17"/>
    </row>
    <row r="524" spans="1:7" x14ac:dyDescent="0.2">
      <c r="A524" s="2"/>
      <c r="B524" s="2"/>
      <c r="C524" s="2"/>
      <c r="D524" s="102" t="s">
        <v>556</v>
      </c>
      <c r="E524" s="103" t="s">
        <v>200</v>
      </c>
      <c r="F524" s="104">
        <f>B4+(510*B6)</f>
        <v>511</v>
      </c>
      <c r="G524" s="17"/>
    </row>
    <row r="525" spans="1:7" x14ac:dyDescent="0.2">
      <c r="A525" s="2"/>
      <c r="B525" s="2"/>
      <c r="C525" s="2"/>
      <c r="D525" s="102" t="s">
        <v>540</v>
      </c>
      <c r="E525" s="103" t="s">
        <v>200</v>
      </c>
      <c r="F525" s="104">
        <f>B4+(511*B6)</f>
        <v>512</v>
      </c>
      <c r="G525" s="17"/>
    </row>
    <row r="526" spans="1:7" x14ac:dyDescent="0.2">
      <c r="A526" s="2"/>
      <c r="B526" s="2"/>
      <c r="C526" s="2"/>
      <c r="D526" s="102" t="s">
        <v>527</v>
      </c>
      <c r="E526" s="103" t="s">
        <v>200</v>
      </c>
      <c r="F526" s="104">
        <f>B4+(512*B6)</f>
        <v>513</v>
      </c>
      <c r="G526" s="17"/>
    </row>
    <row r="527" spans="1:7" x14ac:dyDescent="0.2">
      <c r="A527" s="2"/>
      <c r="B527" s="2"/>
      <c r="C527" s="2"/>
      <c r="D527" s="102" t="s">
        <v>498</v>
      </c>
      <c r="E527" s="103" t="s">
        <v>200</v>
      </c>
      <c r="F527" s="104">
        <f>B4+(513*B6)</f>
        <v>514</v>
      </c>
      <c r="G527" s="17"/>
    </row>
    <row r="528" spans="1:7" x14ac:dyDescent="0.2">
      <c r="A528" s="2"/>
      <c r="B528" s="2"/>
      <c r="C528" s="2"/>
      <c r="D528" s="102" t="s">
        <v>558</v>
      </c>
      <c r="E528" s="103" t="s">
        <v>200</v>
      </c>
      <c r="F528" s="105">
        <f>B4+(514*B6)</f>
        <v>515</v>
      </c>
      <c r="G528" s="17"/>
    </row>
    <row r="529" spans="1:7" x14ac:dyDescent="0.2">
      <c r="A529" s="2"/>
      <c r="B529" s="2"/>
      <c r="C529" s="2"/>
      <c r="D529" s="102" t="s">
        <v>535</v>
      </c>
      <c r="E529" s="103" t="s">
        <v>200</v>
      </c>
      <c r="F529" s="105">
        <f>B4+(515*B6)</f>
        <v>516</v>
      </c>
      <c r="G529" s="17"/>
    </row>
    <row r="530" spans="1:7" x14ac:dyDescent="0.2">
      <c r="A530" s="2"/>
      <c r="B530" s="2"/>
      <c r="C530" s="2"/>
      <c r="D530" s="102" t="s">
        <v>555</v>
      </c>
      <c r="E530" s="103" t="s">
        <v>200</v>
      </c>
      <c r="F530" s="104">
        <f>B4+(516*B6)</f>
        <v>517</v>
      </c>
      <c r="G530" s="17"/>
    </row>
    <row r="531" spans="1:7" x14ac:dyDescent="0.2">
      <c r="A531" s="2"/>
      <c r="B531" s="2"/>
      <c r="C531" s="2"/>
      <c r="D531" s="102" t="s">
        <v>475</v>
      </c>
      <c r="E531" s="103" t="s">
        <v>200</v>
      </c>
      <c r="F531" s="104">
        <f>B4+(517*B6)</f>
        <v>518</v>
      </c>
      <c r="G531" s="17"/>
    </row>
    <row r="532" spans="1:7" x14ac:dyDescent="0.2">
      <c r="A532" s="2"/>
      <c r="B532" s="2"/>
      <c r="C532" s="2"/>
      <c r="D532" s="102" t="s">
        <v>523</v>
      </c>
      <c r="E532" s="103" t="s">
        <v>200</v>
      </c>
      <c r="F532" s="105">
        <f>B4+(518*B6)</f>
        <v>519</v>
      </c>
      <c r="G532" s="17"/>
    </row>
    <row r="533" spans="1:7" x14ac:dyDescent="0.2">
      <c r="A533" s="2"/>
      <c r="B533" s="2"/>
      <c r="C533" s="2"/>
      <c r="D533" s="102" t="s">
        <v>486</v>
      </c>
      <c r="E533" s="103" t="s">
        <v>200</v>
      </c>
      <c r="F533" s="105">
        <f>B4+(519*B6)</f>
        <v>520</v>
      </c>
      <c r="G533" s="17"/>
    </row>
    <row r="534" spans="1:7" x14ac:dyDescent="0.2">
      <c r="A534" s="2"/>
      <c r="B534" s="2"/>
      <c r="C534" s="2"/>
      <c r="D534" s="102" t="s">
        <v>484</v>
      </c>
      <c r="E534" s="103" t="s">
        <v>200</v>
      </c>
      <c r="F534" s="104">
        <f>B4+(520*B6)</f>
        <v>521</v>
      </c>
      <c r="G534" s="17"/>
    </row>
    <row r="535" spans="1:7" x14ac:dyDescent="0.2">
      <c r="A535" s="2"/>
      <c r="B535" s="2"/>
      <c r="C535" s="2"/>
      <c r="D535" s="102" t="s">
        <v>541</v>
      </c>
      <c r="E535" s="103" t="s">
        <v>200</v>
      </c>
      <c r="F535" s="104">
        <f>B4+(521*B6)</f>
        <v>522</v>
      </c>
      <c r="G535" s="17"/>
    </row>
    <row r="536" spans="1:7" x14ac:dyDescent="0.2">
      <c r="A536" s="2"/>
      <c r="B536" s="2"/>
      <c r="C536" s="2"/>
      <c r="D536" s="102" t="s">
        <v>553</v>
      </c>
      <c r="E536" s="103" t="s">
        <v>200</v>
      </c>
      <c r="F536" s="105">
        <f>B4+(522*B6)</f>
        <v>523</v>
      </c>
      <c r="G536" s="17"/>
    </row>
    <row r="537" spans="1:7" x14ac:dyDescent="0.2">
      <c r="A537" s="2"/>
      <c r="B537" s="2"/>
      <c r="C537" s="2"/>
      <c r="D537" s="102" t="s">
        <v>496</v>
      </c>
      <c r="E537" s="103" t="s">
        <v>200</v>
      </c>
      <c r="F537" s="105">
        <f>B4+(523*B6)</f>
        <v>524</v>
      </c>
      <c r="G537" s="17"/>
    </row>
    <row r="538" spans="1:7" x14ac:dyDescent="0.2">
      <c r="A538" s="2"/>
      <c r="B538" s="2"/>
      <c r="C538" s="2"/>
      <c r="D538" s="102" t="s">
        <v>514</v>
      </c>
      <c r="E538" s="103" t="s">
        <v>200</v>
      </c>
      <c r="F538" s="104">
        <f>B4+(524*B6)</f>
        <v>525</v>
      </c>
      <c r="G538" s="17"/>
    </row>
    <row r="539" spans="1:7" x14ac:dyDescent="0.2">
      <c r="A539" s="2"/>
      <c r="B539" s="2"/>
      <c r="C539" s="2"/>
      <c r="D539" s="107" t="s">
        <v>479</v>
      </c>
      <c r="E539" s="109" t="s">
        <v>200</v>
      </c>
      <c r="F539" s="110">
        <f>B4+(525*B6)</f>
        <v>526</v>
      </c>
      <c r="G539" s="17"/>
    </row>
    <row r="540" spans="1:7" x14ac:dyDescent="0.2">
      <c r="A540" s="2"/>
      <c r="B540" s="2"/>
      <c r="C540" s="2"/>
      <c r="D540" s="102" t="s">
        <v>504</v>
      </c>
      <c r="E540" s="103" t="s">
        <v>200</v>
      </c>
      <c r="F540" s="104">
        <f>B4+(526*B6)</f>
        <v>527</v>
      </c>
      <c r="G540" s="17"/>
    </row>
    <row r="541" spans="1:7" x14ac:dyDescent="0.2">
      <c r="A541" s="2"/>
      <c r="B541" s="2"/>
      <c r="C541" s="2"/>
      <c r="D541" s="102" t="s">
        <v>548</v>
      </c>
      <c r="E541" s="103" t="s">
        <v>200</v>
      </c>
      <c r="F541" s="104">
        <f>B4+(527*B6)</f>
        <v>528</v>
      </c>
      <c r="G541" s="17"/>
    </row>
    <row r="542" spans="1:7" ht="13.5" thickBot="1" x14ac:dyDescent="0.25">
      <c r="A542" s="2"/>
      <c r="B542" s="2"/>
      <c r="C542" s="2"/>
      <c r="D542" s="107" t="s">
        <v>491</v>
      </c>
      <c r="E542" s="109" t="s">
        <v>200</v>
      </c>
      <c r="F542" s="110">
        <f>B4+(528*B6)</f>
        <v>529</v>
      </c>
      <c r="G542" s="17"/>
    </row>
    <row r="543" spans="1:7" x14ac:dyDescent="0.2">
      <c r="A543" s="17"/>
      <c r="B543" s="17"/>
      <c r="C543" s="17"/>
      <c r="D543" s="9"/>
      <c r="E543" s="9"/>
      <c r="F543" s="9"/>
      <c r="G543" s="17"/>
    </row>
    <row r="544" spans="1:7" x14ac:dyDescent="0.2">
      <c r="A544" s="17"/>
      <c r="B544" s="17"/>
      <c r="C544" s="17"/>
      <c r="D544" s="59" t="s">
        <v>384</v>
      </c>
      <c r="E544" s="17"/>
      <c r="F544" s="17"/>
      <c r="G544" s="17"/>
    </row>
  </sheetData>
  <pageMargins left="0.7" right="0.7" top="0.75" bottom="0.75" header="0.3" footer="0.3"/>
  <ignoredErrors>
    <ignoredError sqref="U27 AG14" formula="1"/>
  </ignoredError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861E-9AE2-4234-B6E8-BE8588D92C80}">
  <sheetPr>
    <tabColor rgb="FF00B050"/>
  </sheetPr>
  <dimension ref="A1:BM691"/>
  <sheetViews>
    <sheetView workbookViewId="0"/>
  </sheetViews>
  <sheetFormatPr defaultRowHeight="12.75" x14ac:dyDescent="0.2"/>
  <cols>
    <col min="1" max="1" width="7" style="4" customWidth="1"/>
    <col min="2" max="2" width="6.7109375" style="4" customWidth="1"/>
    <col min="3" max="3" width="4.42578125" style="4" customWidth="1"/>
    <col min="4" max="4" width="5.140625" style="4" customWidth="1"/>
    <col min="5" max="5" width="5" style="4" customWidth="1"/>
    <col min="6" max="6" width="6.85546875" style="4" customWidth="1"/>
    <col min="7" max="7" width="3.5703125" style="4" customWidth="1"/>
    <col min="8" max="9" width="3.7109375" style="4" customWidth="1"/>
    <col min="10" max="35" width="7.85546875" style="4" customWidth="1"/>
    <col min="36" max="36" width="8.28515625" style="4" customWidth="1"/>
    <col min="37" max="63" width="4.5703125" style="4" customWidth="1"/>
    <col min="64" max="65" width="3.7109375" style="4" customWidth="1"/>
    <col min="66" max="16384" width="9.140625" style="4"/>
  </cols>
  <sheetData>
    <row r="1" spans="1:65" ht="13.5" thickBot="1" x14ac:dyDescent="0.25">
      <c r="A1" s="1" t="s">
        <v>304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 ht="15.75" thickBot="1" x14ac:dyDescent="0.3">
      <c r="A2" s="2"/>
      <c r="B2" s="5" t="s">
        <v>0</v>
      </c>
      <c r="C2" s="5"/>
      <c r="D2" s="6"/>
      <c r="E2" s="6"/>
      <c r="F2" s="7"/>
      <c r="G2" s="2"/>
      <c r="H2" s="3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6" t="s">
        <v>564</v>
      </c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6" t="s">
        <v>565</v>
      </c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11"/>
      <c r="BM2" s="3"/>
    </row>
    <row r="3" spans="1:65" x14ac:dyDescent="0.2">
      <c r="A3" s="2"/>
      <c r="B3" s="2"/>
      <c r="C3" s="2"/>
      <c r="D3" s="2"/>
      <c r="E3" s="2"/>
      <c r="F3" s="2"/>
      <c r="G3" s="12"/>
      <c r="H3" s="13"/>
      <c r="I3" s="14"/>
      <c r="J3" s="310">
        <f>F366</f>
        <v>353</v>
      </c>
      <c r="K3" s="182">
        <f>F365</f>
        <v>352</v>
      </c>
      <c r="L3" s="182">
        <f>F349</f>
        <v>336</v>
      </c>
      <c r="M3" s="182">
        <f>F79</f>
        <v>66</v>
      </c>
      <c r="N3" s="182">
        <f>F347</f>
        <v>334</v>
      </c>
      <c r="O3" s="182">
        <f>F70</f>
        <v>57</v>
      </c>
      <c r="P3" s="182">
        <f>F631</f>
        <v>618</v>
      </c>
      <c r="Q3" s="182">
        <f>F69</f>
        <v>56</v>
      </c>
      <c r="R3" s="182">
        <f>F317</f>
        <v>304</v>
      </c>
      <c r="S3" s="182">
        <f>F90</f>
        <v>77</v>
      </c>
      <c r="T3" s="182">
        <f>F596</f>
        <v>583</v>
      </c>
      <c r="U3" s="182">
        <f>F376</f>
        <v>363</v>
      </c>
      <c r="V3" s="182">
        <f>F430</f>
        <v>417</v>
      </c>
      <c r="W3" s="182">
        <f>F55</f>
        <v>42</v>
      </c>
      <c r="X3" s="182">
        <f>F483</f>
        <v>470</v>
      </c>
      <c r="Y3" s="182">
        <f>F648</f>
        <v>635</v>
      </c>
      <c r="Z3" s="182">
        <f>F517</f>
        <v>504</v>
      </c>
      <c r="AA3" s="182">
        <f>F186</f>
        <v>173</v>
      </c>
      <c r="AB3" s="182">
        <f>F619</f>
        <v>606</v>
      </c>
      <c r="AC3" s="182">
        <f>F371</f>
        <v>358</v>
      </c>
      <c r="AD3" s="182">
        <f>F684</f>
        <v>671</v>
      </c>
      <c r="AE3" s="182">
        <f>F61</f>
        <v>48</v>
      </c>
      <c r="AF3" s="182">
        <f>F270</f>
        <v>257</v>
      </c>
      <c r="AG3" s="182">
        <f>F328</f>
        <v>315</v>
      </c>
      <c r="AH3" s="182">
        <f>F493</f>
        <v>480</v>
      </c>
      <c r="AI3" s="311">
        <f>F339</f>
        <v>326</v>
      </c>
      <c r="AJ3" s="49">
        <f t="shared" ref="AJ3:AJ28" si="0">SUMSQ(J3:AI3)</f>
        <v>3969251</v>
      </c>
      <c r="AK3" s="106"/>
      <c r="AL3" s="218" t="s">
        <v>46</v>
      </c>
      <c r="AM3" s="152" t="s">
        <v>176</v>
      </c>
      <c r="AN3" s="152" t="s">
        <v>589</v>
      </c>
      <c r="AO3" s="152" t="s">
        <v>149</v>
      </c>
      <c r="AP3" s="152" t="s">
        <v>517</v>
      </c>
      <c r="AQ3" s="152" t="s">
        <v>70</v>
      </c>
      <c r="AR3" s="152" t="s">
        <v>694</v>
      </c>
      <c r="AS3" s="152" t="s">
        <v>198</v>
      </c>
      <c r="AT3" s="152" t="s">
        <v>371</v>
      </c>
      <c r="AU3" s="152" t="s">
        <v>696</v>
      </c>
      <c r="AV3" s="152" t="s">
        <v>555</v>
      </c>
      <c r="AW3" s="152" t="s">
        <v>687</v>
      </c>
      <c r="AX3" s="152" t="s">
        <v>114</v>
      </c>
      <c r="AY3" s="152" t="s">
        <v>259</v>
      </c>
      <c r="AZ3" s="152" t="s">
        <v>381</v>
      </c>
      <c r="BA3" s="152" t="s">
        <v>577</v>
      </c>
      <c r="BB3" s="152" t="s">
        <v>437</v>
      </c>
      <c r="BC3" s="152" t="s">
        <v>169</v>
      </c>
      <c r="BD3" s="152" t="s">
        <v>703</v>
      </c>
      <c r="BE3" s="152" t="s">
        <v>435</v>
      </c>
      <c r="BF3" s="152" t="s">
        <v>665</v>
      </c>
      <c r="BG3" s="152" t="s">
        <v>542</v>
      </c>
      <c r="BH3" s="152" t="s">
        <v>515</v>
      </c>
      <c r="BI3" s="152" t="s">
        <v>78</v>
      </c>
      <c r="BJ3" s="152" t="s">
        <v>352</v>
      </c>
      <c r="BK3" s="219" t="s">
        <v>223</v>
      </c>
      <c r="BL3" s="18"/>
      <c r="BM3" s="13"/>
    </row>
    <row r="4" spans="1:65" x14ac:dyDescent="0.2">
      <c r="A4" s="19" t="s">
        <v>18</v>
      </c>
      <c r="B4" s="20">
        <v>1</v>
      </c>
      <c r="C4" s="2"/>
      <c r="D4" s="21" t="s">
        <v>19</v>
      </c>
      <c r="E4" s="2"/>
      <c r="F4" s="22" t="s">
        <v>20</v>
      </c>
      <c r="G4" s="2"/>
      <c r="H4" s="3"/>
      <c r="I4" s="14"/>
      <c r="J4" s="183">
        <f>F312</f>
        <v>299</v>
      </c>
      <c r="K4" s="24">
        <f>F337</f>
        <v>324</v>
      </c>
      <c r="L4" s="24">
        <f>F323</f>
        <v>310</v>
      </c>
      <c r="M4" s="24">
        <f>F381</f>
        <v>368</v>
      </c>
      <c r="N4" s="24">
        <f>F633</f>
        <v>620</v>
      </c>
      <c r="O4" s="24">
        <f>F357</f>
        <v>344</v>
      </c>
      <c r="P4" s="24">
        <f>F319</f>
        <v>306</v>
      </c>
      <c r="Q4" s="24">
        <f>F359</f>
        <v>346</v>
      </c>
      <c r="R4" s="24">
        <f>F594</f>
        <v>581</v>
      </c>
      <c r="S4" s="24">
        <f>F387</f>
        <v>374</v>
      </c>
      <c r="T4" s="24">
        <f>F315</f>
        <v>302</v>
      </c>
      <c r="U4" s="24">
        <f>F74</f>
        <v>61</v>
      </c>
      <c r="V4" s="24">
        <f>F612</f>
        <v>599</v>
      </c>
      <c r="W4" s="24">
        <f>F352</f>
        <v>339</v>
      </c>
      <c r="X4" s="24">
        <f>F324</f>
        <v>311</v>
      </c>
      <c r="Y4" s="24">
        <f>F77</f>
        <v>64</v>
      </c>
      <c r="Z4" s="24">
        <f>F621</f>
        <v>608</v>
      </c>
      <c r="AA4" s="24">
        <f>F100</f>
        <v>87</v>
      </c>
      <c r="AB4" s="24">
        <f>F682</f>
        <v>669</v>
      </c>
      <c r="AC4" s="24">
        <f>F89</f>
        <v>76</v>
      </c>
      <c r="AD4" s="24">
        <f>F227</f>
        <v>214</v>
      </c>
      <c r="AE4" s="24">
        <f>F94</f>
        <v>81</v>
      </c>
      <c r="AF4" s="24">
        <f>F615</f>
        <v>602</v>
      </c>
      <c r="AG4" s="24">
        <f>F20</f>
        <v>7</v>
      </c>
      <c r="AH4" s="24">
        <f>F363</f>
        <v>350</v>
      </c>
      <c r="AI4" s="87">
        <f>F572</f>
        <v>559</v>
      </c>
      <c r="AJ4" s="50">
        <f t="shared" si="0"/>
        <v>3969251</v>
      </c>
      <c r="AK4" s="17"/>
      <c r="AL4" s="154" t="s">
        <v>94</v>
      </c>
      <c r="AM4" s="156" t="s">
        <v>175</v>
      </c>
      <c r="AN4" s="156" t="s">
        <v>709</v>
      </c>
      <c r="AO4" s="156" t="s">
        <v>161</v>
      </c>
      <c r="AP4" s="156" t="s">
        <v>574</v>
      </c>
      <c r="AQ4" s="156" t="s">
        <v>254</v>
      </c>
      <c r="AR4" s="156" t="s">
        <v>431</v>
      </c>
      <c r="AS4" s="156" t="s">
        <v>13</v>
      </c>
      <c r="AT4" s="156" t="s">
        <v>558</v>
      </c>
      <c r="AU4" s="156" t="s">
        <v>14</v>
      </c>
      <c r="AV4" s="156" t="s">
        <v>29</v>
      </c>
      <c r="AW4" s="156" t="s">
        <v>165</v>
      </c>
      <c r="AX4" s="156" t="s">
        <v>590</v>
      </c>
      <c r="AY4" s="156" t="s">
        <v>286</v>
      </c>
      <c r="AZ4" s="156" t="s">
        <v>631</v>
      </c>
      <c r="BA4" s="156" t="s">
        <v>102</v>
      </c>
      <c r="BB4" s="156" t="s">
        <v>599</v>
      </c>
      <c r="BC4" s="156" t="s">
        <v>118</v>
      </c>
      <c r="BD4" s="156" t="s">
        <v>672</v>
      </c>
      <c r="BE4" s="156" t="s">
        <v>699</v>
      </c>
      <c r="BF4" s="156" t="s">
        <v>219</v>
      </c>
      <c r="BG4" s="156" t="s">
        <v>261</v>
      </c>
      <c r="BH4" s="156" t="s">
        <v>587</v>
      </c>
      <c r="BI4" s="156" t="s">
        <v>228</v>
      </c>
      <c r="BJ4" s="156" t="s">
        <v>111</v>
      </c>
      <c r="BK4" s="158" t="s">
        <v>493</v>
      </c>
      <c r="BL4" s="18"/>
      <c r="BM4" s="3"/>
    </row>
    <row r="5" spans="1:65" x14ac:dyDescent="0.2">
      <c r="A5" s="2"/>
      <c r="B5" s="2"/>
      <c r="C5" s="2"/>
      <c r="D5" s="2"/>
      <c r="E5" s="2"/>
      <c r="F5" s="2"/>
      <c r="G5" s="2"/>
      <c r="H5" s="3"/>
      <c r="I5" s="14"/>
      <c r="J5" s="183">
        <f>F624</f>
        <v>611</v>
      </c>
      <c r="K5" s="24">
        <f>F66</f>
        <v>53</v>
      </c>
      <c r="L5" s="24">
        <f>F354</f>
        <v>341</v>
      </c>
      <c r="M5" s="24">
        <f>F355</f>
        <v>342</v>
      </c>
      <c r="N5" s="24">
        <f>F321</f>
        <v>308</v>
      </c>
      <c r="O5" s="24">
        <f>F383</f>
        <v>370</v>
      </c>
      <c r="P5" s="24">
        <f>F345</f>
        <v>332</v>
      </c>
      <c r="Q5" s="24">
        <f>F385</f>
        <v>372</v>
      </c>
      <c r="R5" s="24">
        <f>F343</f>
        <v>330</v>
      </c>
      <c r="S5" s="24">
        <f>F361</f>
        <v>348</v>
      </c>
      <c r="T5" s="24">
        <f>F627</f>
        <v>614</v>
      </c>
      <c r="U5" s="24">
        <f>F107</f>
        <v>94</v>
      </c>
      <c r="V5" s="24">
        <f>F300</f>
        <v>287</v>
      </c>
      <c r="W5" s="24">
        <f>F91</f>
        <v>78</v>
      </c>
      <c r="X5" s="24">
        <f>F350</f>
        <v>337</v>
      </c>
      <c r="Y5" s="24">
        <f>F170</f>
        <v>157</v>
      </c>
      <c r="Z5" s="24">
        <f>F309</f>
        <v>296</v>
      </c>
      <c r="AA5" s="24">
        <f>F28</f>
        <v>15</v>
      </c>
      <c r="AB5" s="24">
        <f>F515</f>
        <v>502</v>
      </c>
      <c r="AC5" s="24">
        <f>F683</f>
        <v>670</v>
      </c>
      <c r="AD5" s="24">
        <f>F606</f>
        <v>593</v>
      </c>
      <c r="AE5" s="24">
        <f>F86</f>
        <v>73</v>
      </c>
      <c r="AF5" s="24">
        <f>F537</f>
        <v>524</v>
      </c>
      <c r="AG5" s="24">
        <f>F609</f>
        <v>596</v>
      </c>
      <c r="AH5" s="24">
        <f>F522</f>
        <v>509</v>
      </c>
      <c r="AI5" s="87">
        <f>F62</f>
        <v>49</v>
      </c>
      <c r="AJ5" s="50">
        <f t="shared" si="0"/>
        <v>3969251</v>
      </c>
      <c r="AK5" s="17"/>
      <c r="AL5" s="154" t="s">
        <v>573</v>
      </c>
      <c r="AM5" s="156" t="s">
        <v>260</v>
      </c>
      <c r="AN5" s="156" t="s">
        <v>31</v>
      </c>
      <c r="AO5" s="156" t="s">
        <v>208</v>
      </c>
      <c r="AP5" s="156" t="s">
        <v>499</v>
      </c>
      <c r="AQ5" s="156" t="s">
        <v>209</v>
      </c>
      <c r="AR5" s="156" t="s">
        <v>462</v>
      </c>
      <c r="AS5" s="156" t="s">
        <v>255</v>
      </c>
      <c r="AT5" s="156" t="s">
        <v>319</v>
      </c>
      <c r="AU5" s="156" t="s">
        <v>64</v>
      </c>
      <c r="AV5" s="156" t="s">
        <v>692</v>
      </c>
      <c r="AW5" s="156" t="s">
        <v>150</v>
      </c>
      <c r="AX5" s="156" t="s">
        <v>77</v>
      </c>
      <c r="AY5" s="156" t="s">
        <v>568</v>
      </c>
      <c r="AZ5" s="156" t="s">
        <v>698</v>
      </c>
      <c r="BA5" s="156" t="s">
        <v>39</v>
      </c>
      <c r="BB5" s="156" t="s">
        <v>174</v>
      </c>
      <c r="BC5" s="156" t="s">
        <v>131</v>
      </c>
      <c r="BD5" s="156" t="s">
        <v>428</v>
      </c>
      <c r="BE5" s="156" t="s">
        <v>572</v>
      </c>
      <c r="BF5" s="156" t="s">
        <v>504</v>
      </c>
      <c r="BG5" s="156" t="s">
        <v>465</v>
      </c>
      <c r="BH5" s="156" t="s">
        <v>458</v>
      </c>
      <c r="BI5" s="156" t="s">
        <v>571</v>
      </c>
      <c r="BJ5" s="156" t="s">
        <v>433</v>
      </c>
      <c r="BK5" s="158" t="s">
        <v>510</v>
      </c>
      <c r="BL5" s="18"/>
      <c r="BM5" s="3"/>
    </row>
    <row r="6" spans="1:65" x14ac:dyDescent="0.2">
      <c r="A6" s="19" t="s">
        <v>55</v>
      </c>
      <c r="B6" s="20">
        <v>1</v>
      </c>
      <c r="C6" s="2"/>
      <c r="D6" s="21" t="s">
        <v>56</v>
      </c>
      <c r="E6" s="2"/>
      <c r="F6" s="21" t="s">
        <v>57</v>
      </c>
      <c r="G6" s="2"/>
      <c r="H6" s="3"/>
      <c r="I6" s="14"/>
      <c r="J6" s="183">
        <f>F599</f>
        <v>586</v>
      </c>
      <c r="K6" s="24">
        <f>F103</f>
        <v>90</v>
      </c>
      <c r="L6" s="24">
        <f>F588</f>
        <v>575</v>
      </c>
      <c r="M6" s="24">
        <f>F348</f>
        <v>335</v>
      </c>
      <c r="N6" s="24">
        <f>F590</f>
        <v>577</v>
      </c>
      <c r="O6" s="24">
        <f>F92</f>
        <v>79</v>
      </c>
      <c r="P6" s="24">
        <f>F592</f>
        <v>579</v>
      </c>
      <c r="Q6" s="24">
        <f>F108</f>
        <v>95</v>
      </c>
      <c r="R6" s="24">
        <f>F629</f>
        <v>616</v>
      </c>
      <c r="S6" s="24">
        <f>F111</f>
        <v>98</v>
      </c>
      <c r="T6" s="24">
        <f>F341</f>
        <v>328</v>
      </c>
      <c r="U6" s="24">
        <f>F402</f>
        <v>389</v>
      </c>
      <c r="V6" s="24">
        <f>F534</f>
        <v>521</v>
      </c>
      <c r="W6" s="24">
        <f>F378</f>
        <v>365</v>
      </c>
      <c r="X6" s="24">
        <f>F587</f>
        <v>574</v>
      </c>
      <c r="Y6" s="24">
        <f>F393</f>
        <v>380</v>
      </c>
      <c r="Z6" s="24">
        <f>F576</f>
        <v>563</v>
      </c>
      <c r="AA6" s="24">
        <f>F220</f>
        <v>207</v>
      </c>
      <c r="AB6" s="24">
        <f>F307</f>
        <v>294</v>
      </c>
      <c r="AC6" s="24">
        <f>F228</f>
        <v>215</v>
      </c>
      <c r="AD6" s="24">
        <f>F201</f>
        <v>188</v>
      </c>
      <c r="AE6" s="24">
        <f>F373</f>
        <v>360</v>
      </c>
      <c r="AF6" s="24">
        <f>F105</f>
        <v>92</v>
      </c>
      <c r="AG6" s="24">
        <f>F98</f>
        <v>85</v>
      </c>
      <c r="AH6" s="24">
        <f>F548</f>
        <v>535</v>
      </c>
      <c r="AI6" s="87">
        <f>F88</f>
        <v>75</v>
      </c>
      <c r="AJ6" s="50">
        <f t="shared" si="0"/>
        <v>3969251</v>
      </c>
      <c r="AK6" s="17"/>
      <c r="AL6" s="154" t="s">
        <v>486</v>
      </c>
      <c r="AM6" s="156" t="s">
        <v>53</v>
      </c>
      <c r="AN6" s="156" t="s">
        <v>559</v>
      </c>
      <c r="AO6" s="156" t="s">
        <v>554</v>
      </c>
      <c r="AP6" s="156" t="s">
        <v>556</v>
      </c>
      <c r="AQ6" s="156" t="s">
        <v>215</v>
      </c>
      <c r="AR6" s="156" t="s">
        <v>527</v>
      </c>
      <c r="AS6" s="156" t="s">
        <v>21</v>
      </c>
      <c r="AT6" s="156" t="s">
        <v>566</v>
      </c>
      <c r="AU6" s="156" t="s">
        <v>436</v>
      </c>
      <c r="AV6" s="156" t="s">
        <v>285</v>
      </c>
      <c r="AW6" s="156" t="s">
        <v>628</v>
      </c>
      <c r="AX6" s="156" t="s">
        <v>426</v>
      </c>
      <c r="AY6" s="156" t="s">
        <v>225</v>
      </c>
      <c r="AZ6" s="156" t="s">
        <v>508</v>
      </c>
      <c r="BA6" s="156" t="s">
        <v>177</v>
      </c>
      <c r="BB6" s="156" t="s">
        <v>483</v>
      </c>
      <c r="BC6" s="156" t="s">
        <v>579</v>
      </c>
      <c r="BD6" s="156" t="s">
        <v>126</v>
      </c>
      <c r="BE6" s="156" t="s">
        <v>108</v>
      </c>
      <c r="BF6" s="156" t="s">
        <v>280</v>
      </c>
      <c r="BG6" s="156" t="s">
        <v>522</v>
      </c>
      <c r="BH6" s="156" t="s">
        <v>103</v>
      </c>
      <c r="BI6" s="156" t="s">
        <v>71</v>
      </c>
      <c r="BJ6" s="156" t="s">
        <v>429</v>
      </c>
      <c r="BK6" s="158" t="s">
        <v>481</v>
      </c>
      <c r="BL6" s="18"/>
      <c r="BM6" s="3"/>
    </row>
    <row r="7" spans="1:65" x14ac:dyDescent="0.2">
      <c r="A7" s="2"/>
      <c r="B7" s="2"/>
      <c r="C7" s="2"/>
      <c r="D7" s="2"/>
      <c r="E7" s="2"/>
      <c r="F7" s="2"/>
      <c r="G7" s="2"/>
      <c r="H7" s="3"/>
      <c r="I7" s="14"/>
      <c r="J7" s="183">
        <f>F573</f>
        <v>560</v>
      </c>
      <c r="K7" s="24">
        <f>F131</f>
        <v>118</v>
      </c>
      <c r="L7" s="24">
        <f>F562</f>
        <v>549</v>
      </c>
      <c r="M7" s="24">
        <f>F129</f>
        <v>116</v>
      </c>
      <c r="N7" s="24">
        <f>F356</f>
        <v>343</v>
      </c>
      <c r="O7" s="24">
        <f>F138</f>
        <v>125</v>
      </c>
      <c r="P7" s="24">
        <f>F566</f>
        <v>553</v>
      </c>
      <c r="Q7" s="24">
        <f>F140</f>
        <v>127</v>
      </c>
      <c r="R7" s="24">
        <f>F568</f>
        <v>555</v>
      </c>
      <c r="S7" s="24">
        <f>F133</f>
        <v>120</v>
      </c>
      <c r="T7" s="24">
        <f>F570</f>
        <v>557</v>
      </c>
      <c r="U7" s="24">
        <f>F143</f>
        <v>130</v>
      </c>
      <c r="V7" s="24">
        <f>F326</f>
        <v>313</v>
      </c>
      <c r="W7" s="24">
        <f>F134</f>
        <v>121</v>
      </c>
      <c r="X7" s="24">
        <f>F636</f>
        <v>623</v>
      </c>
      <c r="Y7" s="24">
        <f>F367</f>
        <v>354</v>
      </c>
      <c r="Z7" s="24">
        <f>F498</f>
        <v>485</v>
      </c>
      <c r="AA7" s="24">
        <f>F78</f>
        <v>65</v>
      </c>
      <c r="AB7" s="24">
        <f>F604</f>
        <v>591</v>
      </c>
      <c r="AC7" s="24">
        <f>F99</f>
        <v>86</v>
      </c>
      <c r="AD7" s="24">
        <f>F580</f>
        <v>567</v>
      </c>
      <c r="AE7" s="24">
        <f>F330</f>
        <v>317</v>
      </c>
      <c r="AF7" s="24">
        <f>F478</f>
        <v>465</v>
      </c>
      <c r="AG7" s="24">
        <f>F166</f>
        <v>153</v>
      </c>
      <c r="AH7" s="24">
        <f>F340</f>
        <v>327</v>
      </c>
      <c r="AI7" s="87">
        <f>F494</f>
        <v>481</v>
      </c>
      <c r="AJ7" s="50">
        <f t="shared" si="0"/>
        <v>3969251</v>
      </c>
      <c r="AK7" s="17"/>
      <c r="AL7" s="154" t="s">
        <v>474</v>
      </c>
      <c r="AM7" s="156" t="s">
        <v>54</v>
      </c>
      <c r="AN7" s="156" t="s">
        <v>500</v>
      </c>
      <c r="AO7" s="156" t="s">
        <v>291</v>
      </c>
      <c r="AP7" s="156" t="s">
        <v>79</v>
      </c>
      <c r="AQ7" s="156" t="s">
        <v>417</v>
      </c>
      <c r="AR7" s="156" t="s">
        <v>543</v>
      </c>
      <c r="AS7" s="156" t="s">
        <v>532</v>
      </c>
      <c r="AT7" s="156" t="s">
        <v>488</v>
      </c>
      <c r="AU7" s="156" t="s">
        <v>104</v>
      </c>
      <c r="AV7" s="156" t="s">
        <v>509</v>
      </c>
      <c r="AW7" s="156" t="s">
        <v>712</v>
      </c>
      <c r="AX7" s="156" t="s">
        <v>30</v>
      </c>
      <c r="AY7" s="156" t="s">
        <v>277</v>
      </c>
      <c r="AZ7" s="156" t="s">
        <v>669</v>
      </c>
      <c r="BA7" s="156" t="s">
        <v>224</v>
      </c>
      <c r="BB7" s="156" t="s">
        <v>314</v>
      </c>
      <c r="BC7" s="156" t="s">
        <v>275</v>
      </c>
      <c r="BD7" s="156" t="s">
        <v>514</v>
      </c>
      <c r="BE7" s="156" t="s">
        <v>245</v>
      </c>
      <c r="BF7" s="156" t="s">
        <v>546</v>
      </c>
      <c r="BG7" s="156" t="s">
        <v>143</v>
      </c>
      <c r="BH7" s="156" t="s">
        <v>507</v>
      </c>
      <c r="BI7" s="156" t="s">
        <v>476</v>
      </c>
      <c r="BJ7" s="156" t="s">
        <v>95</v>
      </c>
      <c r="BK7" s="158" t="s">
        <v>324</v>
      </c>
      <c r="BL7" s="18"/>
      <c r="BM7" s="3"/>
    </row>
    <row r="8" spans="1:65" x14ac:dyDescent="0.2">
      <c r="A8" s="19" t="s">
        <v>596</v>
      </c>
      <c r="B8" s="25">
        <f>SUM(F14:F689)/C12</f>
        <v>8801</v>
      </c>
      <c r="C8" s="2"/>
      <c r="D8" s="2" t="s">
        <v>597</v>
      </c>
      <c r="E8" s="2"/>
      <c r="F8" s="2"/>
      <c r="G8" s="2"/>
      <c r="H8" s="3"/>
      <c r="I8" s="14"/>
      <c r="J8" s="183">
        <f>F546</f>
        <v>533</v>
      </c>
      <c r="K8" s="24">
        <f>F157</f>
        <v>144</v>
      </c>
      <c r="L8" s="24">
        <f>F557</f>
        <v>544</v>
      </c>
      <c r="M8" s="24">
        <f>F169</f>
        <v>156</v>
      </c>
      <c r="N8" s="24">
        <f>F555</f>
        <v>542</v>
      </c>
      <c r="O8" s="24">
        <f>F346</f>
        <v>333</v>
      </c>
      <c r="P8" s="24">
        <f>F553</f>
        <v>540</v>
      </c>
      <c r="Q8" s="24">
        <f>F149</f>
        <v>136</v>
      </c>
      <c r="R8" s="24">
        <f>F551</f>
        <v>538</v>
      </c>
      <c r="S8" s="24">
        <f>F150</f>
        <v>137</v>
      </c>
      <c r="T8" s="24">
        <f>F549</f>
        <v>536</v>
      </c>
      <c r="U8" s="24">
        <f>F153</f>
        <v>140</v>
      </c>
      <c r="V8" s="24">
        <f>F611</f>
        <v>598</v>
      </c>
      <c r="W8" s="24">
        <f>F429</f>
        <v>416</v>
      </c>
      <c r="X8" s="24">
        <f>F428</f>
        <v>415</v>
      </c>
      <c r="Y8" s="24">
        <f>F118</f>
        <v>105</v>
      </c>
      <c r="Z8" s="24">
        <f>F647</f>
        <v>634</v>
      </c>
      <c r="AA8" s="24">
        <f>F125</f>
        <v>112</v>
      </c>
      <c r="AB8" s="24">
        <f>F333</f>
        <v>320</v>
      </c>
      <c r="AC8" s="24">
        <f>F397</f>
        <v>384</v>
      </c>
      <c r="AD8" s="24">
        <f>F82</f>
        <v>69</v>
      </c>
      <c r="AE8" s="24">
        <f>F399</f>
        <v>386</v>
      </c>
      <c r="AF8" s="24">
        <f>F51</f>
        <v>38</v>
      </c>
      <c r="AG8" s="24">
        <f>F640</f>
        <v>627</v>
      </c>
      <c r="AH8" s="24">
        <f>F209</f>
        <v>196</v>
      </c>
      <c r="AI8" s="87">
        <f>F235</f>
        <v>222</v>
      </c>
      <c r="AJ8" s="50">
        <f t="shared" si="0"/>
        <v>3969251</v>
      </c>
      <c r="AK8" s="17"/>
      <c r="AL8" s="154" t="s">
        <v>452</v>
      </c>
      <c r="AM8" s="156" t="s">
        <v>292</v>
      </c>
      <c r="AN8" s="156" t="s">
        <v>690</v>
      </c>
      <c r="AO8" s="156" t="s">
        <v>585</v>
      </c>
      <c r="AP8" s="156" t="s">
        <v>494</v>
      </c>
      <c r="AQ8" s="156" t="s">
        <v>411</v>
      </c>
      <c r="AR8" s="156" t="s">
        <v>438</v>
      </c>
      <c r="AS8" s="156" t="s">
        <v>88</v>
      </c>
      <c r="AT8" s="156" t="s">
        <v>449</v>
      </c>
      <c r="AU8" s="156" t="s">
        <v>263</v>
      </c>
      <c r="AV8" s="156" t="s">
        <v>413</v>
      </c>
      <c r="AW8" s="156" t="s">
        <v>184</v>
      </c>
      <c r="AX8" s="156" t="s">
        <v>583</v>
      </c>
      <c r="AY8" s="156" t="s">
        <v>660</v>
      </c>
      <c r="AZ8" s="156" t="s">
        <v>664</v>
      </c>
      <c r="BA8" s="156" t="s">
        <v>151</v>
      </c>
      <c r="BB8" s="156" t="s">
        <v>654</v>
      </c>
      <c r="BC8" s="156" t="s">
        <v>183</v>
      </c>
      <c r="BD8" s="156" t="s">
        <v>63</v>
      </c>
      <c r="BE8" s="156" t="s">
        <v>388</v>
      </c>
      <c r="BF8" s="156" t="s">
        <v>85</v>
      </c>
      <c r="BG8" s="156" t="s">
        <v>470</v>
      </c>
      <c r="BH8" s="156" t="s">
        <v>148</v>
      </c>
      <c r="BI8" s="156" t="s">
        <v>673</v>
      </c>
      <c r="BJ8" s="156" t="s">
        <v>186</v>
      </c>
      <c r="BK8" s="158" t="s">
        <v>139</v>
      </c>
      <c r="BL8" s="18"/>
      <c r="BM8" s="3"/>
    </row>
    <row r="9" spans="1:65" x14ac:dyDescent="0.2">
      <c r="A9" s="2"/>
      <c r="B9" s="2"/>
      <c r="C9" s="2"/>
      <c r="D9" s="2"/>
      <c r="E9" s="2"/>
      <c r="F9" s="2"/>
      <c r="G9" s="2"/>
      <c r="H9" s="3"/>
      <c r="I9" s="14"/>
      <c r="J9" s="183">
        <f>F520</f>
        <v>507</v>
      </c>
      <c r="K9" s="24">
        <f>F174</f>
        <v>161</v>
      </c>
      <c r="L9" s="24">
        <f>F531</f>
        <v>518</v>
      </c>
      <c r="M9" s="24">
        <f>F183</f>
        <v>170</v>
      </c>
      <c r="N9" s="24">
        <f>F529</f>
        <v>516</v>
      </c>
      <c r="O9" s="24">
        <f>F184</f>
        <v>171</v>
      </c>
      <c r="P9" s="24">
        <f>F358</f>
        <v>345</v>
      </c>
      <c r="Q9" s="24">
        <f>F185</f>
        <v>172</v>
      </c>
      <c r="R9" s="24">
        <f>F525</f>
        <v>512</v>
      </c>
      <c r="S9" s="24">
        <f>F178</f>
        <v>165</v>
      </c>
      <c r="T9" s="24">
        <f>F523</f>
        <v>510</v>
      </c>
      <c r="U9" s="24">
        <f>F177</f>
        <v>164</v>
      </c>
      <c r="V9" s="24">
        <f>F508</f>
        <v>495</v>
      </c>
      <c r="W9" s="24">
        <f>F212</f>
        <v>199</v>
      </c>
      <c r="X9" s="24">
        <f>F194</f>
        <v>181</v>
      </c>
      <c r="Y9" s="24">
        <f>F116</f>
        <v>103</v>
      </c>
      <c r="Z9" s="24">
        <f>F65</f>
        <v>52</v>
      </c>
      <c r="AA9" s="24">
        <f>F144</f>
        <v>131</v>
      </c>
      <c r="AB9" s="24">
        <f>F541</f>
        <v>528</v>
      </c>
      <c r="AC9" s="24">
        <f>F605</f>
        <v>592</v>
      </c>
      <c r="AD9" s="24">
        <f>F617</f>
        <v>604</v>
      </c>
      <c r="AE9" s="24">
        <f>F616</f>
        <v>603</v>
      </c>
      <c r="AF9" s="24">
        <f>F504</f>
        <v>491</v>
      </c>
      <c r="AG9" s="24">
        <f>F132</f>
        <v>119</v>
      </c>
      <c r="AH9" s="24">
        <f>F626</f>
        <v>613</v>
      </c>
      <c r="AI9" s="87">
        <f>F192</f>
        <v>179</v>
      </c>
      <c r="AJ9" s="50">
        <f t="shared" si="0"/>
        <v>3969251</v>
      </c>
      <c r="AK9" s="17"/>
      <c r="AL9" s="154" t="s">
        <v>444</v>
      </c>
      <c r="AM9" s="156" t="s">
        <v>153</v>
      </c>
      <c r="AN9" s="156" t="s">
        <v>674</v>
      </c>
      <c r="AO9" s="156" t="s">
        <v>248</v>
      </c>
      <c r="AP9" s="156" t="s">
        <v>487</v>
      </c>
      <c r="AQ9" s="156" t="s">
        <v>121</v>
      </c>
      <c r="AR9" s="156" t="s">
        <v>144</v>
      </c>
      <c r="AS9" s="156" t="s">
        <v>293</v>
      </c>
      <c r="AT9" s="156" t="s">
        <v>415</v>
      </c>
      <c r="AU9" s="156" t="s">
        <v>264</v>
      </c>
      <c r="AV9" s="156" t="s">
        <v>400</v>
      </c>
      <c r="AW9" s="156" t="s">
        <v>89</v>
      </c>
      <c r="AX9" s="156" t="s">
        <v>460</v>
      </c>
      <c r="AY9" s="156" t="s">
        <v>122</v>
      </c>
      <c r="AZ9" s="156" t="s">
        <v>680</v>
      </c>
      <c r="BA9" s="156" t="s">
        <v>586</v>
      </c>
      <c r="BB9" s="156" t="s">
        <v>683</v>
      </c>
      <c r="BC9" s="156" t="s">
        <v>105</v>
      </c>
      <c r="BD9" s="156" t="s">
        <v>445</v>
      </c>
      <c r="BE9" s="156" t="s">
        <v>479</v>
      </c>
      <c r="BF9" s="156" t="s">
        <v>594</v>
      </c>
      <c r="BG9" s="156" t="s">
        <v>562</v>
      </c>
      <c r="BH9" s="156" t="s">
        <v>478</v>
      </c>
      <c r="BI9" s="156" t="s">
        <v>232</v>
      </c>
      <c r="BJ9" s="156" t="s">
        <v>569</v>
      </c>
      <c r="BK9" s="158" t="s">
        <v>557</v>
      </c>
      <c r="BL9" s="18"/>
      <c r="BM9" s="3"/>
    </row>
    <row r="10" spans="1:65" x14ac:dyDescent="0.2">
      <c r="A10" s="19" t="s">
        <v>605</v>
      </c>
      <c r="B10" s="25">
        <f>0.5*C12*(2*B4+B6*(C12^2-1))</f>
        <v>8801</v>
      </c>
      <c r="C10" s="2"/>
      <c r="D10" s="214" t="s">
        <v>128</v>
      </c>
      <c r="E10" s="21"/>
      <c r="F10" s="2"/>
      <c r="G10" s="2"/>
      <c r="H10" s="3"/>
      <c r="I10" s="14"/>
      <c r="J10" s="183">
        <f>F496</f>
        <v>483</v>
      </c>
      <c r="K10" s="24">
        <f>F219</f>
        <v>206</v>
      </c>
      <c r="L10" s="24">
        <f>F484</f>
        <v>471</v>
      </c>
      <c r="M10" s="24">
        <f>F208</f>
        <v>195</v>
      </c>
      <c r="N10" s="24">
        <f>F486</f>
        <v>473</v>
      </c>
      <c r="O10" s="24">
        <f>F218</f>
        <v>205</v>
      </c>
      <c r="P10" s="24">
        <f>F488</f>
        <v>475</v>
      </c>
      <c r="Q10" s="24">
        <f>F344</f>
        <v>331</v>
      </c>
      <c r="R10" s="24">
        <f>F52</f>
        <v>39</v>
      </c>
      <c r="S10" s="24">
        <f>F654</f>
        <v>641</v>
      </c>
      <c r="T10" s="24">
        <f>F48</f>
        <v>35</v>
      </c>
      <c r="U10" s="24">
        <f>F213</f>
        <v>200</v>
      </c>
      <c r="V10" s="24">
        <f>F585</f>
        <v>572</v>
      </c>
      <c r="W10" s="24">
        <f>F96</f>
        <v>83</v>
      </c>
      <c r="X10" s="24">
        <f>F561</f>
        <v>548</v>
      </c>
      <c r="Y10" s="24">
        <f>F246</f>
        <v>233</v>
      </c>
      <c r="Z10" s="24">
        <f>F335</f>
        <v>322</v>
      </c>
      <c r="AA10" s="24">
        <f>F646</f>
        <v>633</v>
      </c>
      <c r="AB10" s="24">
        <f>F83</f>
        <v>70</v>
      </c>
      <c r="AC10" s="24">
        <f>F127</f>
        <v>114</v>
      </c>
      <c r="AD10" s="24">
        <f>F331</f>
        <v>318</v>
      </c>
      <c r="AE10" s="24">
        <f>F164</f>
        <v>151</v>
      </c>
      <c r="AF10" s="24">
        <f>F511</f>
        <v>498</v>
      </c>
      <c r="AG10" s="24">
        <f>F401</f>
        <v>388</v>
      </c>
      <c r="AH10" s="24">
        <f>F467</f>
        <v>454</v>
      </c>
      <c r="AI10" s="87">
        <f>F676</f>
        <v>663</v>
      </c>
      <c r="AJ10" s="50">
        <f t="shared" si="0"/>
        <v>3969251</v>
      </c>
      <c r="AK10" s="17"/>
      <c r="AL10" s="154" t="s">
        <v>340</v>
      </c>
      <c r="AM10" s="156" t="s">
        <v>606</v>
      </c>
      <c r="AN10" s="156" t="s">
        <v>375</v>
      </c>
      <c r="AO10" s="156" t="s">
        <v>7</v>
      </c>
      <c r="AP10" s="156" t="s">
        <v>337</v>
      </c>
      <c r="AQ10" s="156" t="s">
        <v>531</v>
      </c>
      <c r="AR10" s="156" t="s">
        <v>372</v>
      </c>
      <c r="AS10" s="156" t="s">
        <v>378</v>
      </c>
      <c r="AT10" s="156" t="s">
        <v>36</v>
      </c>
      <c r="AU10" s="156" t="s">
        <v>637</v>
      </c>
      <c r="AV10" s="156" t="s">
        <v>229</v>
      </c>
      <c r="AW10" s="156" t="s">
        <v>379</v>
      </c>
      <c r="AX10" s="156" t="s">
        <v>598</v>
      </c>
      <c r="AY10" s="156" t="s">
        <v>3</v>
      </c>
      <c r="AZ10" s="156" t="s">
        <v>490</v>
      </c>
      <c r="BA10" s="156" t="s">
        <v>650</v>
      </c>
      <c r="BB10" s="156" t="s">
        <v>127</v>
      </c>
      <c r="BC10" s="156" t="s">
        <v>632</v>
      </c>
      <c r="BD10" s="156" t="s">
        <v>367</v>
      </c>
      <c r="BE10" s="156" t="s">
        <v>246</v>
      </c>
      <c r="BF10" s="156" t="s">
        <v>12</v>
      </c>
      <c r="BG10" s="156" t="s">
        <v>457</v>
      </c>
      <c r="BH10" s="156" t="s">
        <v>421</v>
      </c>
      <c r="BI10" s="156" t="s">
        <v>666</v>
      </c>
      <c r="BJ10" s="156" t="s">
        <v>322</v>
      </c>
      <c r="BK10" s="158" t="s">
        <v>656</v>
      </c>
      <c r="BL10" s="18"/>
      <c r="BM10" s="3"/>
    </row>
    <row r="11" spans="1:65" x14ac:dyDescent="0.2">
      <c r="A11" s="2"/>
      <c r="B11" s="2"/>
      <c r="C11" s="2"/>
      <c r="D11" s="26" t="s">
        <v>146</v>
      </c>
      <c r="E11" s="2"/>
      <c r="F11" s="2"/>
      <c r="G11" s="2"/>
      <c r="H11" s="3"/>
      <c r="I11" s="14"/>
      <c r="J11" s="183">
        <f>F470</f>
        <v>457</v>
      </c>
      <c r="K11" s="24">
        <f>F245</f>
        <v>232</v>
      </c>
      <c r="L11" s="24">
        <f>F458</f>
        <v>445</v>
      </c>
      <c r="M11" s="24">
        <f>F234</f>
        <v>221</v>
      </c>
      <c r="N11" s="24">
        <f>F460</f>
        <v>447</v>
      </c>
      <c r="O11" s="24">
        <f>F242</f>
        <v>229</v>
      </c>
      <c r="P11" s="24">
        <f>F36</f>
        <v>23</v>
      </c>
      <c r="Q11" s="24">
        <f>F656</f>
        <v>643</v>
      </c>
      <c r="R11" s="24">
        <f>F360</f>
        <v>347</v>
      </c>
      <c r="S11" s="24">
        <f>F24</f>
        <v>11</v>
      </c>
      <c r="T11" s="24">
        <f>F674</f>
        <v>661</v>
      </c>
      <c r="U11" s="24">
        <f>F232</f>
        <v>219</v>
      </c>
      <c r="V11" s="24">
        <f>F507</f>
        <v>494</v>
      </c>
      <c r="W11" s="24">
        <f>F168</f>
        <v>155</v>
      </c>
      <c r="X11" s="24">
        <f>F454</f>
        <v>441</v>
      </c>
      <c r="Y11" s="24">
        <f>F679</f>
        <v>666</v>
      </c>
      <c r="Z11" s="24">
        <f>F161</f>
        <v>148</v>
      </c>
      <c r="AA11" s="24">
        <f>F473</f>
        <v>460</v>
      </c>
      <c r="AB11" s="24">
        <f>F645</f>
        <v>632</v>
      </c>
      <c r="AC11" s="24">
        <f>F17</f>
        <v>4</v>
      </c>
      <c r="AD11" s="24">
        <f>F305</f>
        <v>292</v>
      </c>
      <c r="AE11" s="24">
        <f>F190</f>
        <v>177</v>
      </c>
      <c r="AF11" s="24">
        <f>F407</f>
        <v>394</v>
      </c>
      <c r="AG11" s="24">
        <f>F181</f>
        <v>168</v>
      </c>
      <c r="AH11" s="24">
        <f>F444</f>
        <v>431</v>
      </c>
      <c r="AI11" s="87">
        <f>F417</f>
        <v>404</v>
      </c>
      <c r="AJ11" s="50">
        <f t="shared" si="0"/>
        <v>3969251</v>
      </c>
      <c r="AK11" s="17"/>
      <c r="AL11" s="154" t="s">
        <v>345</v>
      </c>
      <c r="AM11" s="156" t="s">
        <v>621</v>
      </c>
      <c r="AN11" s="156" t="s">
        <v>349</v>
      </c>
      <c r="AO11" s="156" t="s">
        <v>266</v>
      </c>
      <c r="AP11" s="156" t="s">
        <v>380</v>
      </c>
      <c r="AQ11" s="156" t="s">
        <v>440</v>
      </c>
      <c r="AR11" s="156" t="s">
        <v>538</v>
      </c>
      <c r="AS11" s="156" t="s">
        <v>705</v>
      </c>
      <c r="AT11" s="156" t="s">
        <v>192</v>
      </c>
      <c r="AU11" s="156" t="s">
        <v>35</v>
      </c>
      <c r="AV11" s="156" t="s">
        <v>652</v>
      </c>
      <c r="AW11" s="156" t="s">
        <v>203</v>
      </c>
      <c r="AX11" s="156" t="s">
        <v>681</v>
      </c>
      <c r="AY11" s="156" t="s">
        <v>691</v>
      </c>
      <c r="AZ11" s="156" t="s">
        <v>685</v>
      </c>
      <c r="BA11" s="156" t="s">
        <v>623</v>
      </c>
      <c r="BB11" s="156" t="s">
        <v>325</v>
      </c>
      <c r="BC11" s="156" t="s">
        <v>334</v>
      </c>
      <c r="BD11" s="156" t="s">
        <v>670</v>
      </c>
      <c r="BE11" s="156" t="s">
        <v>252</v>
      </c>
      <c r="BF11" s="156" t="s">
        <v>62</v>
      </c>
      <c r="BG11" s="156" t="s">
        <v>442</v>
      </c>
      <c r="BH11" s="156" t="s">
        <v>98</v>
      </c>
      <c r="BI11" s="156" t="s">
        <v>185</v>
      </c>
      <c r="BJ11" s="156" t="s">
        <v>195</v>
      </c>
      <c r="BK11" s="158" t="s">
        <v>66</v>
      </c>
      <c r="BL11" s="18"/>
      <c r="BM11" s="3"/>
    </row>
    <row r="12" spans="1:65" x14ac:dyDescent="0.2">
      <c r="A12" s="27"/>
      <c r="B12" s="28" t="s">
        <v>164</v>
      </c>
      <c r="C12" s="29">
        <v>26</v>
      </c>
      <c r="D12" s="2"/>
      <c r="E12" s="2"/>
      <c r="F12" s="2"/>
      <c r="G12" s="2"/>
      <c r="H12" s="3"/>
      <c r="I12" s="14"/>
      <c r="J12" s="183">
        <f>F442</f>
        <v>429</v>
      </c>
      <c r="K12" s="24">
        <f>F262</f>
        <v>249</v>
      </c>
      <c r="L12" s="24">
        <f>F453</f>
        <v>440</v>
      </c>
      <c r="M12" s="24">
        <f>F250</f>
        <v>237</v>
      </c>
      <c r="N12" s="24">
        <f>F451</f>
        <v>438</v>
      </c>
      <c r="O12" s="24">
        <f>F253</f>
        <v>240</v>
      </c>
      <c r="P12" s="24">
        <f>F42</f>
        <v>29</v>
      </c>
      <c r="Q12" s="24">
        <f>F671</f>
        <v>658</v>
      </c>
      <c r="R12" s="24">
        <f>F33</f>
        <v>20</v>
      </c>
      <c r="S12" s="24">
        <f>F628</f>
        <v>615</v>
      </c>
      <c r="T12" s="24">
        <f>F32</f>
        <v>19</v>
      </c>
      <c r="U12" s="24">
        <f>F258</f>
        <v>245</v>
      </c>
      <c r="V12" s="24">
        <f>F481</f>
        <v>468</v>
      </c>
      <c r="W12" s="24">
        <f>F222</f>
        <v>209</v>
      </c>
      <c r="X12" s="24">
        <f>F558</f>
        <v>545</v>
      </c>
      <c r="Y12" s="24">
        <f>F160</f>
        <v>147</v>
      </c>
      <c r="Z12" s="24">
        <f>F394</f>
        <v>381</v>
      </c>
      <c r="AA12" s="24">
        <f>F395</f>
        <v>382</v>
      </c>
      <c r="AB12" s="24">
        <f>F578</f>
        <v>565</v>
      </c>
      <c r="AC12" s="24">
        <f>F644</f>
        <v>631</v>
      </c>
      <c r="AD12" s="24">
        <f>F513</f>
        <v>500</v>
      </c>
      <c r="AE12" s="24">
        <f>F200</f>
        <v>187</v>
      </c>
      <c r="AF12" s="24">
        <f>F303</f>
        <v>290</v>
      </c>
      <c r="AG12" s="24">
        <f>F224</f>
        <v>211</v>
      </c>
      <c r="AH12" s="24">
        <f>F597</f>
        <v>584</v>
      </c>
      <c r="AI12" s="87">
        <f>F95</f>
        <v>82</v>
      </c>
      <c r="AJ12" s="50">
        <f t="shared" si="0"/>
        <v>3969251</v>
      </c>
      <c r="AK12" s="17"/>
      <c r="AL12" s="154" t="s">
        <v>130</v>
      </c>
      <c r="AM12" s="156" t="s">
        <v>267</v>
      </c>
      <c r="AN12" s="156" t="s">
        <v>614</v>
      </c>
      <c r="AO12" s="156" t="s">
        <v>251</v>
      </c>
      <c r="AP12" s="156" t="s">
        <v>533</v>
      </c>
      <c r="AQ12" s="156" t="s">
        <v>172</v>
      </c>
      <c r="AR12" s="156" t="s">
        <v>69</v>
      </c>
      <c r="AS12" s="156" t="s">
        <v>617</v>
      </c>
      <c r="AT12" s="156" t="s">
        <v>398</v>
      </c>
      <c r="AU12" s="156" t="s">
        <v>710</v>
      </c>
      <c r="AV12" s="156" t="s">
        <v>377</v>
      </c>
      <c r="AW12" s="156" t="s">
        <v>156</v>
      </c>
      <c r="AX12" s="156" t="s">
        <v>618</v>
      </c>
      <c r="AY12" s="156" t="s">
        <v>250</v>
      </c>
      <c r="AZ12" s="156" t="s">
        <v>693</v>
      </c>
      <c r="BA12" s="156" t="s">
        <v>233</v>
      </c>
      <c r="BB12" s="156" t="s">
        <v>47</v>
      </c>
      <c r="BC12" s="156" t="s">
        <v>374</v>
      </c>
      <c r="BD12" s="156" t="s">
        <v>518</v>
      </c>
      <c r="BE12" s="156" t="s">
        <v>686</v>
      </c>
      <c r="BF12" s="156" t="s">
        <v>451</v>
      </c>
      <c r="BG12" s="156" t="s">
        <v>107</v>
      </c>
      <c r="BH12" s="156" t="s">
        <v>11</v>
      </c>
      <c r="BI12" s="156" t="s">
        <v>295</v>
      </c>
      <c r="BJ12" s="156" t="s">
        <v>475</v>
      </c>
      <c r="BK12" s="158" t="s">
        <v>134</v>
      </c>
      <c r="BL12" s="18"/>
      <c r="BM12" s="3"/>
    </row>
    <row r="13" spans="1:65" ht="13.5" thickBot="1" x14ac:dyDescent="0.25">
      <c r="A13" s="2"/>
      <c r="B13" s="28"/>
      <c r="C13" s="29"/>
      <c r="D13" s="32"/>
      <c r="E13" s="12" t="s">
        <v>620</v>
      </c>
      <c r="F13" s="32"/>
      <c r="G13" s="2"/>
      <c r="H13" s="3"/>
      <c r="I13" s="14"/>
      <c r="J13" s="183">
        <f>F416</f>
        <v>403</v>
      </c>
      <c r="K13" s="24">
        <f>F287</f>
        <v>274</v>
      </c>
      <c r="L13" s="24">
        <f>F427</f>
        <v>414</v>
      </c>
      <c r="M13" s="24">
        <f>F277</f>
        <v>264</v>
      </c>
      <c r="N13" s="24">
        <f>F425</f>
        <v>412</v>
      </c>
      <c r="O13" s="24">
        <f>F279</f>
        <v>266</v>
      </c>
      <c r="P13" s="24">
        <f>F670</f>
        <v>657</v>
      </c>
      <c r="Q13" s="24">
        <f>F35</f>
        <v>22</v>
      </c>
      <c r="R13" s="24">
        <f>F672</f>
        <v>659</v>
      </c>
      <c r="S13" s="24">
        <f>F40</f>
        <v>27</v>
      </c>
      <c r="T13" s="24">
        <f>F73</f>
        <v>60</v>
      </c>
      <c r="U13" s="24">
        <f>F480</f>
        <v>467</v>
      </c>
      <c r="V13" s="24">
        <f>F49</f>
        <v>36</v>
      </c>
      <c r="W13" s="24">
        <f>F195</f>
        <v>182</v>
      </c>
      <c r="X13" s="24">
        <f>F532</f>
        <v>519</v>
      </c>
      <c r="Y13" s="24">
        <f>F601</f>
        <v>588</v>
      </c>
      <c r="Z13" s="24">
        <f>F472</f>
        <v>459</v>
      </c>
      <c r="AA13" s="24">
        <f>F412</f>
        <v>399</v>
      </c>
      <c r="AB13" s="24">
        <f>F437</f>
        <v>424</v>
      </c>
      <c r="AC13" s="24">
        <f>F167</f>
        <v>154</v>
      </c>
      <c r="AD13" s="24">
        <f>F476</f>
        <v>463</v>
      </c>
      <c r="AE13" s="24">
        <f>F295</f>
        <v>282</v>
      </c>
      <c r="AF13" s="24">
        <f>F582</f>
        <v>569</v>
      </c>
      <c r="AG13" s="24">
        <f>F60</f>
        <v>47</v>
      </c>
      <c r="AH13" s="24">
        <f>F259</f>
        <v>246</v>
      </c>
      <c r="AI13" s="87">
        <f>F521</f>
        <v>508</v>
      </c>
      <c r="AJ13" s="50">
        <f t="shared" si="0"/>
        <v>3969251</v>
      </c>
      <c r="AK13" s="17"/>
      <c r="AL13" s="154" t="s">
        <v>194</v>
      </c>
      <c r="AM13" s="156" t="s">
        <v>28</v>
      </c>
      <c r="AN13" s="156" t="s">
        <v>651</v>
      </c>
      <c r="AO13" s="156" t="s">
        <v>61</v>
      </c>
      <c r="AP13" s="156" t="s">
        <v>525</v>
      </c>
      <c r="AQ13" s="156" t="s">
        <v>125</v>
      </c>
      <c r="AR13" s="156" t="s">
        <v>616</v>
      </c>
      <c r="AS13" s="156" t="s">
        <v>512</v>
      </c>
      <c r="AT13" s="156" t="s">
        <v>661</v>
      </c>
      <c r="AU13" s="156" t="s">
        <v>1</v>
      </c>
      <c r="AV13" s="156" t="s">
        <v>289</v>
      </c>
      <c r="AW13" s="156" t="s">
        <v>677</v>
      </c>
      <c r="AX13" s="156" t="s">
        <v>101</v>
      </c>
      <c r="AY13" s="156" t="s">
        <v>611</v>
      </c>
      <c r="AZ13" s="156" t="s">
        <v>697</v>
      </c>
      <c r="BA13" s="156" t="s">
        <v>541</v>
      </c>
      <c r="BB13" s="156" t="s">
        <v>353</v>
      </c>
      <c r="BC13" s="156" t="s">
        <v>81</v>
      </c>
      <c r="BD13" s="156" t="s">
        <v>163</v>
      </c>
      <c r="BE13" s="156" t="s">
        <v>702</v>
      </c>
      <c r="BF13" s="156" t="s">
        <v>399</v>
      </c>
      <c r="BG13" s="156" t="s">
        <v>505</v>
      </c>
      <c r="BH13" s="156" t="s">
        <v>503</v>
      </c>
      <c r="BI13" s="156" t="s">
        <v>432</v>
      </c>
      <c r="BJ13" s="156" t="s">
        <v>27</v>
      </c>
      <c r="BK13" s="158" t="s">
        <v>412</v>
      </c>
      <c r="BL13" s="18"/>
      <c r="BM13" s="3"/>
    </row>
    <row r="14" spans="1:65" x14ac:dyDescent="0.2">
      <c r="A14" s="2"/>
      <c r="B14" s="2"/>
      <c r="C14" s="2"/>
      <c r="D14" s="99" t="s">
        <v>68</v>
      </c>
      <c r="E14" s="100" t="s">
        <v>200</v>
      </c>
      <c r="F14" s="101">
        <f>B4+(0*B6)</f>
        <v>1</v>
      </c>
      <c r="G14" s="2"/>
      <c r="H14" s="3"/>
      <c r="I14" s="14"/>
      <c r="J14" s="183">
        <f>F64</f>
        <v>51</v>
      </c>
      <c r="K14" s="24">
        <f>F649</f>
        <v>636</v>
      </c>
      <c r="L14" s="24">
        <f>F46</f>
        <v>33</v>
      </c>
      <c r="M14" s="24">
        <f>F660</f>
        <v>647</v>
      </c>
      <c r="N14" s="24">
        <f>F45</f>
        <v>32</v>
      </c>
      <c r="O14" s="24">
        <f>F658</f>
        <v>645</v>
      </c>
      <c r="P14" s="24">
        <f>F462</f>
        <v>449</v>
      </c>
      <c r="Q14" s="24">
        <f>F43</f>
        <v>30</v>
      </c>
      <c r="R14" s="24">
        <f>F421</f>
        <v>408</v>
      </c>
      <c r="S14" s="24">
        <f>F214</f>
        <v>201</v>
      </c>
      <c r="T14" s="24">
        <f>F466</f>
        <v>453</v>
      </c>
      <c r="U14" s="24">
        <f>F301</f>
        <v>288</v>
      </c>
      <c r="V14" s="24">
        <f>F404</f>
        <v>391</v>
      </c>
      <c r="W14" s="24">
        <f>F248</f>
        <v>235</v>
      </c>
      <c r="X14" s="24">
        <f>F379</f>
        <v>366</v>
      </c>
      <c r="Y14" s="24">
        <f>F575</f>
        <v>562</v>
      </c>
      <c r="Z14" s="24">
        <f>F602</f>
        <v>589</v>
      </c>
      <c r="AA14" s="24">
        <f>F369</f>
        <v>356</v>
      </c>
      <c r="AB14" s="24">
        <f>F396</f>
        <v>383</v>
      </c>
      <c r="AC14" s="24">
        <f>F57</f>
        <v>44</v>
      </c>
      <c r="AD14" s="24">
        <f>F268</f>
        <v>255</v>
      </c>
      <c r="AE14" s="24">
        <f>F477</f>
        <v>464</v>
      </c>
      <c r="AF14" s="24">
        <f>F433</f>
        <v>420</v>
      </c>
      <c r="AG14" s="24">
        <f>F198</f>
        <v>185</v>
      </c>
      <c r="AH14" s="24">
        <f>F236</f>
        <v>223</v>
      </c>
      <c r="AI14" s="87">
        <f>F468</f>
        <v>455</v>
      </c>
      <c r="AJ14" s="50">
        <f t="shared" si="0"/>
        <v>3969251</v>
      </c>
      <c r="AK14" s="17"/>
      <c r="AL14" s="154" t="s">
        <v>711</v>
      </c>
      <c r="AM14" s="156" t="s">
        <v>659</v>
      </c>
      <c r="AN14" s="156" t="s">
        <v>181</v>
      </c>
      <c r="AO14" s="156" t="s">
        <v>627</v>
      </c>
      <c r="AP14" s="156" t="s">
        <v>288</v>
      </c>
      <c r="AQ14" s="156" t="s">
        <v>519</v>
      </c>
      <c r="AR14" s="156" t="s">
        <v>357</v>
      </c>
      <c r="AS14" s="156" t="s">
        <v>243</v>
      </c>
      <c r="AT14" s="156" t="s">
        <v>348</v>
      </c>
      <c r="AU14" s="156" t="s">
        <v>369</v>
      </c>
      <c r="AV14" s="156" t="s">
        <v>351</v>
      </c>
      <c r="AW14" s="156" t="s">
        <v>269</v>
      </c>
      <c r="AX14" s="156" t="s">
        <v>178</v>
      </c>
      <c r="AY14" s="156" t="s">
        <v>188</v>
      </c>
      <c r="AZ14" s="156" t="s">
        <v>97</v>
      </c>
      <c r="BA14" s="156" t="s">
        <v>550</v>
      </c>
      <c r="BB14" s="156" t="s">
        <v>553</v>
      </c>
      <c r="BC14" s="156" t="s">
        <v>360</v>
      </c>
      <c r="BD14" s="156" t="s">
        <v>361</v>
      </c>
      <c r="BE14" s="156" t="s">
        <v>347</v>
      </c>
      <c r="BF14" s="156" t="s">
        <v>427</v>
      </c>
      <c r="BG14" s="156" t="s">
        <v>473</v>
      </c>
      <c r="BH14" s="156" t="s">
        <v>49</v>
      </c>
      <c r="BI14" s="156" t="s">
        <v>40</v>
      </c>
      <c r="BJ14" s="156" t="s">
        <v>8</v>
      </c>
      <c r="BK14" s="158" t="s">
        <v>339</v>
      </c>
      <c r="BL14" s="18"/>
      <c r="BM14" s="3"/>
    </row>
    <row r="15" spans="1:65" x14ac:dyDescent="0.2">
      <c r="A15" s="2"/>
      <c r="B15" s="2"/>
      <c r="C15" s="2"/>
      <c r="D15" s="102" t="s">
        <v>218</v>
      </c>
      <c r="E15" s="103" t="s">
        <v>200</v>
      </c>
      <c r="F15" s="104">
        <f>B4+(1*B6)</f>
        <v>2</v>
      </c>
      <c r="G15" s="2"/>
      <c r="H15" s="3"/>
      <c r="I15" s="14"/>
      <c r="J15" s="183">
        <f>F26</f>
        <v>13</v>
      </c>
      <c r="K15" s="24">
        <f>F678</f>
        <v>665</v>
      </c>
      <c r="L15" s="24">
        <f>F25</f>
        <v>12</v>
      </c>
      <c r="M15" s="24">
        <f>F667</f>
        <v>654</v>
      </c>
      <c r="N15" s="24">
        <f>F34</f>
        <v>21</v>
      </c>
      <c r="O15" s="24">
        <f>F669</f>
        <v>656</v>
      </c>
      <c r="P15" s="24">
        <f>F449</f>
        <v>436</v>
      </c>
      <c r="Q15" s="24">
        <f>F240</f>
        <v>227</v>
      </c>
      <c r="R15" s="24">
        <f>F490</f>
        <v>477</v>
      </c>
      <c r="S15" s="24">
        <f>F238</f>
        <v>225</v>
      </c>
      <c r="T15" s="24">
        <f>F492</f>
        <v>479</v>
      </c>
      <c r="U15" s="24">
        <f>F298</f>
        <v>285</v>
      </c>
      <c r="V15" s="24">
        <f>F109</f>
        <v>96</v>
      </c>
      <c r="W15" s="24">
        <f>F14</f>
        <v>1</v>
      </c>
      <c r="X15" s="24">
        <f>F457</f>
        <v>444</v>
      </c>
      <c r="Y15" s="24">
        <f>F263</f>
        <v>250</v>
      </c>
      <c r="Z15" s="24">
        <f>F543</f>
        <v>530</v>
      </c>
      <c r="AA15" s="24">
        <f>F438</f>
        <v>425</v>
      </c>
      <c r="AB15" s="24">
        <f>F411</f>
        <v>398</v>
      </c>
      <c r="AC15" s="24">
        <f>F202</f>
        <v>189</v>
      </c>
      <c r="AD15" s="24">
        <f>F502</f>
        <v>489</v>
      </c>
      <c r="AE15" s="24">
        <f>F408</f>
        <v>395</v>
      </c>
      <c r="AF15" s="24">
        <f>F329</f>
        <v>316</v>
      </c>
      <c r="AG15" s="24">
        <f>F375</f>
        <v>362</v>
      </c>
      <c r="AH15" s="24">
        <f>F418</f>
        <v>405</v>
      </c>
      <c r="AI15" s="87">
        <f>F364</f>
        <v>351</v>
      </c>
      <c r="AJ15" s="50">
        <f t="shared" si="0"/>
        <v>3969251</v>
      </c>
      <c r="AK15" s="17"/>
      <c r="AL15" s="154" t="s">
        <v>83</v>
      </c>
      <c r="AM15" s="156" t="s">
        <v>647</v>
      </c>
      <c r="AN15" s="156" t="s">
        <v>212</v>
      </c>
      <c r="AO15" s="156" t="s">
        <v>622</v>
      </c>
      <c r="AP15" s="156" t="s">
        <v>461</v>
      </c>
      <c r="AQ15" s="156" t="s">
        <v>648</v>
      </c>
      <c r="AR15" s="156" t="s">
        <v>395</v>
      </c>
      <c r="AS15" s="156" t="s">
        <v>333</v>
      </c>
      <c r="AT15" s="156" t="s">
        <v>330</v>
      </c>
      <c r="AU15" s="156" t="s">
        <v>59</v>
      </c>
      <c r="AV15" s="156" t="s">
        <v>320</v>
      </c>
      <c r="AW15" s="156" t="s">
        <v>675</v>
      </c>
      <c r="AX15" s="156" t="s">
        <v>344</v>
      </c>
      <c r="AY15" s="156" t="s">
        <v>68</v>
      </c>
      <c r="AZ15" s="156" t="s">
        <v>366</v>
      </c>
      <c r="BA15" s="156" t="s">
        <v>140</v>
      </c>
      <c r="BB15" s="156" t="s">
        <v>419</v>
      </c>
      <c r="BC15" s="156" t="s">
        <v>34</v>
      </c>
      <c r="BD15" s="156" t="s">
        <v>210</v>
      </c>
      <c r="BE15" s="156" t="s">
        <v>154</v>
      </c>
      <c r="BF15" s="156" t="s">
        <v>402</v>
      </c>
      <c r="BG15" s="156" t="s">
        <v>271</v>
      </c>
      <c r="BH15" s="156" t="s">
        <v>253</v>
      </c>
      <c r="BI15" s="156" t="s">
        <v>581</v>
      </c>
      <c r="BJ15" s="156" t="s">
        <v>241</v>
      </c>
      <c r="BK15" s="158" t="s">
        <v>300</v>
      </c>
      <c r="BL15" s="18"/>
      <c r="BM15" s="3"/>
    </row>
    <row r="16" spans="1:65" x14ac:dyDescent="0.2">
      <c r="A16" s="2"/>
      <c r="B16" s="2"/>
      <c r="C16" s="2"/>
      <c r="D16" s="102" t="s">
        <v>115</v>
      </c>
      <c r="E16" s="103" t="s">
        <v>200</v>
      </c>
      <c r="F16" s="104">
        <f>B4+(2*B6)</f>
        <v>3</v>
      </c>
      <c r="G16" s="2"/>
      <c r="H16" s="3"/>
      <c r="I16" s="14"/>
      <c r="J16" s="183">
        <f>F677</f>
        <v>664</v>
      </c>
      <c r="K16" s="24">
        <f>F39</f>
        <v>26</v>
      </c>
      <c r="L16" s="24">
        <f>F666</f>
        <v>653</v>
      </c>
      <c r="M16" s="24">
        <f>F15</f>
        <v>2</v>
      </c>
      <c r="N16" s="24">
        <f>F668</f>
        <v>655</v>
      </c>
      <c r="O16" s="24">
        <f>F37</f>
        <v>24</v>
      </c>
      <c r="P16" s="24">
        <f>F423</f>
        <v>410</v>
      </c>
      <c r="Q16" s="24">
        <f>F255</f>
        <v>242</v>
      </c>
      <c r="R16" s="24">
        <f>F447</f>
        <v>434</v>
      </c>
      <c r="S16" s="24">
        <f>F283</f>
        <v>270</v>
      </c>
      <c r="T16" s="24">
        <f>F445</f>
        <v>432</v>
      </c>
      <c r="U16" s="24">
        <f>F431</f>
        <v>418</v>
      </c>
      <c r="V16" s="24">
        <f>F30</f>
        <v>17</v>
      </c>
      <c r="W16" s="24">
        <f>F637</f>
        <v>624</v>
      </c>
      <c r="X16" s="24">
        <f>F247</f>
        <v>234</v>
      </c>
      <c r="Y16" s="24">
        <f>F206</f>
        <v>193</v>
      </c>
      <c r="Z16" s="24">
        <f>F290</f>
        <v>277</v>
      </c>
      <c r="AA16" s="24">
        <f>F265</f>
        <v>252</v>
      </c>
      <c r="AB16" s="24">
        <f>F474</f>
        <v>461</v>
      </c>
      <c r="AC16" s="24">
        <f>F410</f>
        <v>397</v>
      </c>
      <c r="AD16" s="24">
        <f>F435</f>
        <v>422</v>
      </c>
      <c r="AE16" s="24">
        <f>F226</f>
        <v>213</v>
      </c>
      <c r="AF16" s="24">
        <f>F296</f>
        <v>283</v>
      </c>
      <c r="AG16" s="24">
        <f>F406</f>
        <v>393</v>
      </c>
      <c r="AH16" s="24">
        <f>F571</f>
        <v>558</v>
      </c>
      <c r="AI16" s="87">
        <f>F260</f>
        <v>247</v>
      </c>
      <c r="AJ16" s="50">
        <f t="shared" si="0"/>
        <v>3969251</v>
      </c>
      <c r="AK16" s="17"/>
      <c r="AL16" s="154" t="s">
        <v>646</v>
      </c>
      <c r="AM16" s="156" t="s">
        <v>706</v>
      </c>
      <c r="AN16" s="156" t="s">
        <v>642</v>
      </c>
      <c r="AO16" s="156" t="s">
        <v>218</v>
      </c>
      <c r="AP16" s="156" t="s">
        <v>634</v>
      </c>
      <c r="AQ16" s="156" t="s">
        <v>641</v>
      </c>
      <c r="AR16" s="156" t="s">
        <v>464</v>
      </c>
      <c r="AS16" s="156" t="s">
        <v>220</v>
      </c>
      <c r="AT16" s="156" t="s">
        <v>341</v>
      </c>
      <c r="AU16" s="156" t="s">
        <v>221</v>
      </c>
      <c r="AV16" s="156" t="s">
        <v>67</v>
      </c>
      <c r="AW16" s="156" t="s">
        <v>287</v>
      </c>
      <c r="AX16" s="156" t="s">
        <v>196</v>
      </c>
      <c r="AY16" s="156" t="s">
        <v>588</v>
      </c>
      <c r="AZ16" s="156" t="s">
        <v>682</v>
      </c>
      <c r="BA16" s="156" t="s">
        <v>265</v>
      </c>
      <c r="BB16" s="156" t="s">
        <v>268</v>
      </c>
      <c r="BC16" s="156" t="s">
        <v>356</v>
      </c>
      <c r="BD16" s="156" t="s">
        <v>342</v>
      </c>
      <c r="BE16" s="156" t="s">
        <v>33</v>
      </c>
      <c r="BF16" s="156" t="s">
        <v>99</v>
      </c>
      <c r="BG16" s="156" t="s">
        <v>41</v>
      </c>
      <c r="BH16" s="156" t="s">
        <v>489</v>
      </c>
      <c r="BI16" s="156" t="s">
        <v>226</v>
      </c>
      <c r="BJ16" s="156" t="s">
        <v>534</v>
      </c>
      <c r="BK16" s="158" t="s">
        <v>204</v>
      </c>
      <c r="BL16" s="18"/>
      <c r="BM16" s="3"/>
    </row>
    <row r="17" spans="1:65" x14ac:dyDescent="0.2">
      <c r="A17" s="2"/>
      <c r="B17" s="2"/>
      <c r="C17" s="2"/>
      <c r="D17" s="102" t="s">
        <v>252</v>
      </c>
      <c r="E17" s="103" t="s">
        <v>200</v>
      </c>
      <c r="F17" s="105">
        <f>B4+(3*B6)</f>
        <v>4</v>
      </c>
      <c r="G17" s="2"/>
      <c r="H17" s="3"/>
      <c r="I17" s="14"/>
      <c r="J17" s="183">
        <f>F650</f>
        <v>637</v>
      </c>
      <c r="K17" s="24">
        <f>F44</f>
        <v>31</v>
      </c>
      <c r="L17" s="24">
        <f>F661</f>
        <v>648</v>
      </c>
      <c r="M17" s="24">
        <f>F53</f>
        <v>40</v>
      </c>
      <c r="N17" s="24">
        <f>F659</f>
        <v>646</v>
      </c>
      <c r="O17" s="24">
        <f>F54</f>
        <v>41</v>
      </c>
      <c r="P17" s="24">
        <f>F657</f>
        <v>644</v>
      </c>
      <c r="Q17" s="24">
        <f>F281</f>
        <v>268</v>
      </c>
      <c r="R17" s="24">
        <f>F655</f>
        <v>642</v>
      </c>
      <c r="S17" s="24">
        <f>F420</f>
        <v>407</v>
      </c>
      <c r="T17" s="24">
        <f>F272</f>
        <v>259</v>
      </c>
      <c r="U17" s="24">
        <f>F610</f>
        <v>597</v>
      </c>
      <c r="V17" s="24">
        <f>F273</f>
        <v>260</v>
      </c>
      <c r="W17" s="24">
        <f>F274</f>
        <v>261</v>
      </c>
      <c r="X17" s="24">
        <f>F117</f>
        <v>104</v>
      </c>
      <c r="Y17" s="24">
        <f>F310</f>
        <v>297</v>
      </c>
      <c r="Z17" s="24">
        <f>F413</f>
        <v>400</v>
      </c>
      <c r="AA17" s="24">
        <f>F291</f>
        <v>278</v>
      </c>
      <c r="AB17" s="24">
        <f>F292</f>
        <v>279</v>
      </c>
      <c r="AC17" s="24">
        <f>F267</f>
        <v>254</v>
      </c>
      <c r="AD17" s="24">
        <f>F409</f>
        <v>396</v>
      </c>
      <c r="AE17" s="24">
        <f>F512</f>
        <v>499</v>
      </c>
      <c r="AF17" s="24">
        <f>F199</f>
        <v>186</v>
      </c>
      <c r="AG17" s="24">
        <f>F271</f>
        <v>258</v>
      </c>
      <c r="AH17" s="24">
        <f>F285</f>
        <v>272</v>
      </c>
      <c r="AI17" s="87">
        <f>F210</f>
        <v>197</v>
      </c>
      <c r="AJ17" s="50">
        <f t="shared" si="0"/>
        <v>3969251</v>
      </c>
      <c r="AK17" s="17"/>
      <c r="AL17" s="154" t="s">
        <v>658</v>
      </c>
      <c r="AM17" s="156" t="s">
        <v>116</v>
      </c>
      <c r="AN17" s="156" t="s">
        <v>615</v>
      </c>
      <c r="AO17" s="156" t="s">
        <v>213</v>
      </c>
      <c r="AP17" s="156" t="s">
        <v>657</v>
      </c>
      <c r="AQ17" s="156" t="s">
        <v>84</v>
      </c>
      <c r="AR17" s="156" t="s">
        <v>626</v>
      </c>
      <c r="AS17" s="156" t="s">
        <v>173</v>
      </c>
      <c r="AT17" s="156" t="s">
        <v>608</v>
      </c>
      <c r="AU17" s="156" t="s">
        <v>302</v>
      </c>
      <c r="AV17" s="156" t="s">
        <v>643</v>
      </c>
      <c r="AW17" s="156" t="s">
        <v>700</v>
      </c>
      <c r="AX17" s="156" t="s">
        <v>578</v>
      </c>
      <c r="AY17" s="156" t="s">
        <v>141</v>
      </c>
      <c r="AZ17" s="156" t="s">
        <v>676</v>
      </c>
      <c r="BA17" s="156" t="s">
        <v>44</v>
      </c>
      <c r="BB17" s="156" t="s">
        <v>256</v>
      </c>
      <c r="BC17" s="156" t="s">
        <v>338</v>
      </c>
      <c r="BD17" s="156" t="s">
        <v>310</v>
      </c>
      <c r="BE17" s="156" t="s">
        <v>406</v>
      </c>
      <c r="BF17" s="156" t="s">
        <v>162</v>
      </c>
      <c r="BG17" s="156" t="s">
        <v>390</v>
      </c>
      <c r="BH17" s="156" t="s">
        <v>235</v>
      </c>
      <c r="BI17" s="156" t="s">
        <v>655</v>
      </c>
      <c r="BJ17" s="156" t="s">
        <v>283</v>
      </c>
      <c r="BK17" s="158" t="s">
        <v>58</v>
      </c>
      <c r="BL17" s="18"/>
      <c r="BM17" s="3"/>
    </row>
    <row r="18" spans="1:65" x14ac:dyDescent="0.2">
      <c r="A18" s="2"/>
      <c r="B18" s="2"/>
      <c r="C18" s="2"/>
      <c r="D18" s="102" t="s">
        <v>180</v>
      </c>
      <c r="E18" s="103" t="s">
        <v>200</v>
      </c>
      <c r="F18" s="105">
        <f>B4+(4*B6)</f>
        <v>5</v>
      </c>
      <c r="G18" s="2"/>
      <c r="H18" s="3"/>
      <c r="I18" s="14"/>
      <c r="J18" s="183">
        <f>F288</f>
        <v>275</v>
      </c>
      <c r="K18" s="24">
        <f>F415</f>
        <v>402</v>
      </c>
      <c r="L18" s="24">
        <f>F276</f>
        <v>263</v>
      </c>
      <c r="M18" s="24">
        <f>F426</f>
        <v>413</v>
      </c>
      <c r="N18" s="24">
        <f>F278</f>
        <v>265</v>
      </c>
      <c r="O18" s="24">
        <f>F424</f>
        <v>411</v>
      </c>
      <c r="P18" s="24">
        <f>F280</f>
        <v>267</v>
      </c>
      <c r="Q18" s="24">
        <f>F422</f>
        <v>409</v>
      </c>
      <c r="R18" s="24">
        <f>F282</f>
        <v>269</v>
      </c>
      <c r="S18" s="24">
        <f>F673</f>
        <v>660</v>
      </c>
      <c r="T18" s="24">
        <f>F388</f>
        <v>375</v>
      </c>
      <c r="U18" s="24">
        <f>F506</f>
        <v>493</v>
      </c>
      <c r="V18" s="24">
        <f>F403</f>
        <v>390</v>
      </c>
      <c r="W18" s="24">
        <f>F663</f>
        <v>650</v>
      </c>
      <c r="X18" s="24">
        <f>F29</f>
        <v>16</v>
      </c>
      <c r="Y18" s="24">
        <f>F622</f>
        <v>609</v>
      </c>
      <c r="Z18" s="24">
        <f>F23</f>
        <v>10</v>
      </c>
      <c r="AA18" s="24">
        <f>F681</f>
        <v>668</v>
      </c>
      <c r="AB18" s="24">
        <f>F229</f>
        <v>216</v>
      </c>
      <c r="AC18" s="24">
        <f>F293</f>
        <v>280</v>
      </c>
      <c r="AD18" s="24">
        <f>F56</f>
        <v>43</v>
      </c>
      <c r="AE18" s="24">
        <f>F269</f>
        <v>256</v>
      </c>
      <c r="AF18" s="24">
        <f>F27</f>
        <v>14</v>
      </c>
      <c r="AG18" s="24">
        <f>F432</f>
        <v>419</v>
      </c>
      <c r="AH18" s="24">
        <f>F156</f>
        <v>143</v>
      </c>
      <c r="AI18" s="87">
        <f>F598</f>
        <v>585</v>
      </c>
      <c r="AJ18" s="50">
        <f t="shared" si="0"/>
        <v>3969251</v>
      </c>
      <c r="AK18" s="17"/>
      <c r="AL18" s="154" t="s">
        <v>205</v>
      </c>
      <c r="AM18" s="156" t="s">
        <v>15</v>
      </c>
      <c r="AN18" s="156" t="s">
        <v>189</v>
      </c>
      <c r="AO18" s="156" t="s">
        <v>544</v>
      </c>
      <c r="AP18" s="156" t="s">
        <v>236</v>
      </c>
      <c r="AQ18" s="156" t="s">
        <v>405</v>
      </c>
      <c r="AR18" s="156" t="s">
        <v>297</v>
      </c>
      <c r="AS18" s="156" t="s">
        <v>326</v>
      </c>
      <c r="AT18" s="156" t="s">
        <v>43</v>
      </c>
      <c r="AU18" s="156" t="s">
        <v>644</v>
      </c>
      <c r="AV18" s="156" t="s">
        <v>193</v>
      </c>
      <c r="AW18" s="156" t="s">
        <v>662</v>
      </c>
      <c r="AX18" s="156" t="s">
        <v>591</v>
      </c>
      <c r="AY18" s="156" t="s">
        <v>635</v>
      </c>
      <c r="AZ18" s="156" t="s">
        <v>17</v>
      </c>
      <c r="BA18" s="156" t="s">
        <v>707</v>
      </c>
      <c r="BB18" s="156" t="s">
        <v>147</v>
      </c>
      <c r="BC18" s="156" t="s">
        <v>671</v>
      </c>
      <c r="BD18" s="156" t="s">
        <v>281</v>
      </c>
      <c r="BE18" s="156" t="s">
        <v>450</v>
      </c>
      <c r="BF18" s="156" t="s">
        <v>132</v>
      </c>
      <c r="BG18" s="156" t="s">
        <v>492</v>
      </c>
      <c r="BH18" s="156" t="s">
        <v>258</v>
      </c>
      <c r="BI18" s="156" t="s">
        <v>179</v>
      </c>
      <c r="BJ18" s="156" t="s">
        <v>120</v>
      </c>
      <c r="BK18" s="158" t="s">
        <v>523</v>
      </c>
      <c r="BL18" s="18"/>
      <c r="BM18" s="3"/>
    </row>
    <row r="19" spans="1:65" x14ac:dyDescent="0.2">
      <c r="A19" s="2"/>
      <c r="B19" s="2"/>
      <c r="C19" s="2"/>
      <c r="D19" s="102" t="s">
        <v>50</v>
      </c>
      <c r="E19" s="103" t="s">
        <v>200</v>
      </c>
      <c r="F19" s="104">
        <f>B4+(5*B6)</f>
        <v>6</v>
      </c>
      <c r="G19" s="2"/>
      <c r="H19" s="3"/>
      <c r="I19" s="14"/>
      <c r="J19" s="183">
        <f>F251</f>
        <v>238</v>
      </c>
      <c r="K19" s="24">
        <f>F441</f>
        <v>428</v>
      </c>
      <c r="L19" s="24">
        <f>F261</f>
        <v>248</v>
      </c>
      <c r="M19" s="24">
        <f>F452</f>
        <v>439</v>
      </c>
      <c r="N19" s="24">
        <f>F252</f>
        <v>239</v>
      </c>
      <c r="O19" s="24">
        <f>F450</f>
        <v>437</v>
      </c>
      <c r="P19" s="24">
        <f>F254</f>
        <v>241</v>
      </c>
      <c r="Q19" s="24">
        <f>F448</f>
        <v>435</v>
      </c>
      <c r="R19" s="24">
        <f>F256</f>
        <v>243</v>
      </c>
      <c r="S19" s="24">
        <f>F342</f>
        <v>329</v>
      </c>
      <c r="T19" s="24">
        <f>F653</f>
        <v>640</v>
      </c>
      <c r="U19" s="24">
        <f>F688</f>
        <v>675</v>
      </c>
      <c r="V19" s="24">
        <f>F299</f>
        <v>286</v>
      </c>
      <c r="W19" s="24">
        <f>F455</f>
        <v>442</v>
      </c>
      <c r="X19" s="24">
        <f>F665</f>
        <v>652</v>
      </c>
      <c r="Y19" s="24">
        <f>F471</f>
        <v>458</v>
      </c>
      <c r="Z19" s="24">
        <f>F67</f>
        <v>54</v>
      </c>
      <c r="AA19" s="24">
        <f>F577</f>
        <v>564</v>
      </c>
      <c r="AB19" s="24">
        <f>F58</f>
        <v>45</v>
      </c>
      <c r="AC19" s="24">
        <f>F475</f>
        <v>462</v>
      </c>
      <c r="AD19" s="24">
        <f>F21</f>
        <v>8</v>
      </c>
      <c r="AE19" s="24">
        <f>F22</f>
        <v>9</v>
      </c>
      <c r="AF19" s="24">
        <f>F374</f>
        <v>361</v>
      </c>
      <c r="AG19" s="24">
        <f>F297</f>
        <v>284</v>
      </c>
      <c r="AH19" s="24">
        <f>F63</f>
        <v>50</v>
      </c>
      <c r="AI19" s="87">
        <f>F547</f>
        <v>534</v>
      </c>
      <c r="AJ19" s="50">
        <f t="shared" si="0"/>
        <v>3969251</v>
      </c>
      <c r="AK19" s="17"/>
      <c r="AL19" s="154" t="s">
        <v>124</v>
      </c>
      <c r="AM19" s="156" t="s">
        <v>257</v>
      </c>
      <c r="AN19" s="156" t="s">
        <v>75</v>
      </c>
      <c r="AO19" s="156" t="s">
        <v>528</v>
      </c>
      <c r="AP19" s="156" t="s">
        <v>296</v>
      </c>
      <c r="AQ19" s="156" t="s">
        <v>410</v>
      </c>
      <c r="AR19" s="156" t="s">
        <v>42</v>
      </c>
      <c r="AS19" s="156" t="s">
        <v>365</v>
      </c>
      <c r="AT19" s="156" t="s">
        <v>109</v>
      </c>
      <c r="AU19" s="156" t="s">
        <v>159</v>
      </c>
      <c r="AV19" s="156" t="s">
        <v>678</v>
      </c>
      <c r="AW19" s="156" t="s">
        <v>640</v>
      </c>
      <c r="AX19" s="156" t="s">
        <v>630</v>
      </c>
      <c r="AY19" s="156" t="s">
        <v>629</v>
      </c>
      <c r="AZ19" s="156" t="s">
        <v>663</v>
      </c>
      <c r="BA19" s="156" t="s">
        <v>316</v>
      </c>
      <c r="BB19" s="156" t="s">
        <v>133</v>
      </c>
      <c r="BC19" s="156" t="s">
        <v>536</v>
      </c>
      <c r="BD19" s="156" t="s">
        <v>315</v>
      </c>
      <c r="BE19" s="156" t="s">
        <v>424</v>
      </c>
      <c r="BF19" s="156" t="s">
        <v>100</v>
      </c>
      <c r="BG19" s="156" t="s">
        <v>273</v>
      </c>
      <c r="BH19" s="156" t="s">
        <v>539</v>
      </c>
      <c r="BI19" s="156" t="s">
        <v>645</v>
      </c>
      <c r="BJ19" s="156" t="s">
        <v>600</v>
      </c>
      <c r="BK19" s="158" t="s">
        <v>397</v>
      </c>
      <c r="BL19" s="18"/>
      <c r="BM19" s="3"/>
    </row>
    <row r="20" spans="1:65" x14ac:dyDescent="0.2">
      <c r="A20" s="2"/>
      <c r="B20" s="2"/>
      <c r="C20" s="2"/>
      <c r="D20" s="102" t="s">
        <v>228</v>
      </c>
      <c r="E20" s="103" t="s">
        <v>200</v>
      </c>
      <c r="F20" s="104">
        <f>B4+(6*B6)</f>
        <v>7</v>
      </c>
      <c r="G20" s="2"/>
      <c r="H20" s="3"/>
      <c r="I20" s="14"/>
      <c r="J20" s="183">
        <f>F244</f>
        <v>231</v>
      </c>
      <c r="K20" s="24">
        <f>F469</f>
        <v>456</v>
      </c>
      <c r="L20" s="24">
        <f>F233</f>
        <v>220</v>
      </c>
      <c r="M20" s="24">
        <f>F459</f>
        <v>446</v>
      </c>
      <c r="N20" s="24">
        <f>F243</f>
        <v>230</v>
      </c>
      <c r="O20" s="24">
        <f>F461</f>
        <v>448</v>
      </c>
      <c r="P20" s="24">
        <f>F241</f>
        <v>228</v>
      </c>
      <c r="Q20" s="24">
        <f>F463</f>
        <v>450</v>
      </c>
      <c r="R20" s="24">
        <f>F464</f>
        <v>451</v>
      </c>
      <c r="S20" s="24">
        <f>F465</f>
        <v>452</v>
      </c>
      <c r="T20" s="24">
        <f>F237</f>
        <v>224</v>
      </c>
      <c r="U20" s="24">
        <f>F31</f>
        <v>18</v>
      </c>
      <c r="V20" s="24">
        <f>F197</f>
        <v>184</v>
      </c>
      <c r="W20" s="24">
        <f>F559</f>
        <v>546</v>
      </c>
      <c r="X20" s="24">
        <f>F275</f>
        <v>262</v>
      </c>
      <c r="Y20" s="24">
        <f>F38</f>
        <v>25</v>
      </c>
      <c r="Z20" s="24">
        <f>F680</f>
        <v>667</v>
      </c>
      <c r="AA20" s="24">
        <f>F620</f>
        <v>607</v>
      </c>
      <c r="AB20" s="24">
        <f>F19</f>
        <v>6</v>
      </c>
      <c r="AC20" s="24">
        <f>F436</f>
        <v>423</v>
      </c>
      <c r="AD20" s="24">
        <f>F294</f>
        <v>281</v>
      </c>
      <c r="AE20" s="24">
        <f>F434</f>
        <v>421</v>
      </c>
      <c r="AF20" s="24">
        <f>F608</f>
        <v>595</v>
      </c>
      <c r="AG20" s="24">
        <f>F302</f>
        <v>289</v>
      </c>
      <c r="AH20" s="24">
        <f>F16</f>
        <v>3</v>
      </c>
      <c r="AI20" s="87">
        <f>F651</f>
        <v>638</v>
      </c>
      <c r="AJ20" s="50">
        <f t="shared" si="0"/>
        <v>3969251</v>
      </c>
      <c r="AK20" s="17"/>
      <c r="AL20" s="154" t="s">
        <v>497</v>
      </c>
      <c r="AM20" s="156" t="s">
        <v>311</v>
      </c>
      <c r="AN20" s="156" t="s">
        <v>91</v>
      </c>
      <c r="AO20" s="156" t="s">
        <v>327</v>
      </c>
      <c r="AP20" s="156" t="s">
        <v>549</v>
      </c>
      <c r="AQ20" s="156" t="s">
        <v>373</v>
      </c>
      <c r="AR20" s="156" t="s">
        <v>439</v>
      </c>
      <c r="AS20" s="156" t="s">
        <v>332</v>
      </c>
      <c r="AT20" s="156" t="s">
        <v>305</v>
      </c>
      <c r="AU20" s="156" t="s">
        <v>370</v>
      </c>
      <c r="AV20" s="156" t="s">
        <v>187</v>
      </c>
      <c r="AW20" s="156" t="s">
        <v>313</v>
      </c>
      <c r="AX20" s="156" t="s">
        <v>170</v>
      </c>
      <c r="AY20" s="156" t="s">
        <v>612</v>
      </c>
      <c r="AZ20" s="156" t="s">
        <v>10</v>
      </c>
      <c r="BA20" s="156" t="s">
        <v>668</v>
      </c>
      <c r="BB20" s="156" t="s">
        <v>653</v>
      </c>
      <c r="BC20" s="156" t="s">
        <v>610</v>
      </c>
      <c r="BD20" s="156" t="s">
        <v>50</v>
      </c>
      <c r="BE20" s="156" t="s">
        <v>272</v>
      </c>
      <c r="BF20" s="156" t="s">
        <v>434</v>
      </c>
      <c r="BG20" s="156" t="s">
        <v>227</v>
      </c>
      <c r="BH20" s="156" t="s">
        <v>491</v>
      </c>
      <c r="BI20" s="156" t="s">
        <v>142</v>
      </c>
      <c r="BJ20" s="156" t="s">
        <v>115</v>
      </c>
      <c r="BK20" s="158" t="s">
        <v>607</v>
      </c>
      <c r="BL20" s="18"/>
      <c r="BM20" s="3"/>
    </row>
    <row r="21" spans="1:65" x14ac:dyDescent="0.2">
      <c r="A21" s="2"/>
      <c r="B21" s="2"/>
      <c r="C21" s="2"/>
      <c r="D21" s="102" t="s">
        <v>100</v>
      </c>
      <c r="E21" s="103" t="s">
        <v>200</v>
      </c>
      <c r="F21" s="105">
        <f>B4+(7*B6)</f>
        <v>8</v>
      </c>
      <c r="G21" s="2"/>
      <c r="H21" s="3"/>
      <c r="I21" s="14"/>
      <c r="J21" s="183">
        <f>F215</f>
        <v>202</v>
      </c>
      <c r="K21" s="24">
        <f>F495</f>
        <v>482</v>
      </c>
      <c r="L21" s="24">
        <f>F207</f>
        <v>194</v>
      </c>
      <c r="M21" s="24">
        <f>F485</f>
        <v>472</v>
      </c>
      <c r="N21" s="24">
        <f>F217</f>
        <v>204</v>
      </c>
      <c r="O21" s="24">
        <f>F487</f>
        <v>474</v>
      </c>
      <c r="P21" s="24">
        <f>F216</f>
        <v>203</v>
      </c>
      <c r="Q21" s="24">
        <f>F211</f>
        <v>198</v>
      </c>
      <c r="R21" s="24">
        <f>F221</f>
        <v>208</v>
      </c>
      <c r="S21" s="24">
        <f>F491</f>
        <v>478</v>
      </c>
      <c r="T21" s="24">
        <f>F196</f>
        <v>183</v>
      </c>
      <c r="U21" s="24">
        <f>F509</f>
        <v>496</v>
      </c>
      <c r="V21" s="24">
        <f>F638</f>
        <v>625</v>
      </c>
      <c r="W21" s="24">
        <f>F456</f>
        <v>443</v>
      </c>
      <c r="X21" s="24">
        <f>F249</f>
        <v>236</v>
      </c>
      <c r="Y21" s="24">
        <f>F41</f>
        <v>28</v>
      </c>
      <c r="Z21" s="24">
        <f>F368</f>
        <v>355</v>
      </c>
      <c r="AA21" s="24">
        <f>F59</f>
        <v>46</v>
      </c>
      <c r="AB21" s="24">
        <f>F101</f>
        <v>88</v>
      </c>
      <c r="AC21" s="24">
        <f>F579</f>
        <v>566</v>
      </c>
      <c r="AD21" s="24">
        <f>F162</f>
        <v>149</v>
      </c>
      <c r="AE21" s="24">
        <f>F685</f>
        <v>672</v>
      </c>
      <c r="AF21" s="24">
        <f>F225</f>
        <v>212</v>
      </c>
      <c r="AG21" s="24">
        <f>F687</f>
        <v>674</v>
      </c>
      <c r="AH21" s="24">
        <f>F314</f>
        <v>301</v>
      </c>
      <c r="AI21" s="87">
        <f>F625</f>
        <v>612</v>
      </c>
      <c r="AJ21" s="50">
        <f t="shared" si="0"/>
        <v>3969251</v>
      </c>
      <c r="AK21" s="17"/>
      <c r="AL21" s="154" t="s">
        <v>466</v>
      </c>
      <c r="AM21" s="156" t="s">
        <v>358</v>
      </c>
      <c r="AN21" s="156" t="s">
        <v>138</v>
      </c>
      <c r="AO21" s="156" t="s">
        <v>362</v>
      </c>
      <c r="AP21" s="156" t="s">
        <v>485</v>
      </c>
      <c r="AQ21" s="156" t="s">
        <v>328</v>
      </c>
      <c r="AR21" s="156" t="s">
        <v>454</v>
      </c>
      <c r="AS21" s="156" t="s">
        <v>249</v>
      </c>
      <c r="AT21" s="156" t="s">
        <v>701</v>
      </c>
      <c r="AU21" s="156" t="s">
        <v>343</v>
      </c>
      <c r="AV21" s="156" t="s">
        <v>294</v>
      </c>
      <c r="AW21" s="156" t="s">
        <v>455</v>
      </c>
      <c r="AX21" s="156" t="s">
        <v>613</v>
      </c>
      <c r="AY21" s="156" t="s">
        <v>376</v>
      </c>
      <c r="AZ21" s="156" t="s">
        <v>60</v>
      </c>
      <c r="BA21" s="156" t="s">
        <v>197</v>
      </c>
      <c r="BB21" s="156" t="s">
        <v>96</v>
      </c>
      <c r="BC21" s="156" t="s">
        <v>409</v>
      </c>
      <c r="BD21" s="156" t="s">
        <v>290</v>
      </c>
      <c r="BE21" s="156" t="s">
        <v>495</v>
      </c>
      <c r="BF21" s="156" t="s">
        <v>321</v>
      </c>
      <c r="BG21" s="156" t="s">
        <v>713</v>
      </c>
      <c r="BH21" s="156" t="s">
        <v>171</v>
      </c>
      <c r="BI21" s="156" t="s">
        <v>667</v>
      </c>
      <c r="BJ21" s="156" t="s">
        <v>158</v>
      </c>
      <c r="BK21" s="158" t="s">
        <v>604</v>
      </c>
      <c r="BL21" s="18"/>
      <c r="BM21" s="3"/>
    </row>
    <row r="22" spans="1:65" x14ac:dyDescent="0.2">
      <c r="A22" s="2"/>
      <c r="B22" s="2"/>
      <c r="C22" s="2"/>
      <c r="D22" s="102" t="s">
        <v>273</v>
      </c>
      <c r="E22" s="103" t="s">
        <v>200</v>
      </c>
      <c r="F22" s="105">
        <f>B4+(8*B6)</f>
        <v>9</v>
      </c>
      <c r="G22" s="2"/>
      <c r="H22" s="3"/>
      <c r="I22" s="14"/>
      <c r="J22" s="183">
        <f>F173</f>
        <v>160</v>
      </c>
      <c r="K22" s="24">
        <f>F519</f>
        <v>506</v>
      </c>
      <c r="L22" s="24">
        <f>F175</f>
        <v>162</v>
      </c>
      <c r="M22" s="24">
        <f>F530</f>
        <v>517</v>
      </c>
      <c r="N22" s="24">
        <f>F172</f>
        <v>159</v>
      </c>
      <c r="O22" s="24">
        <f>F528</f>
        <v>515</v>
      </c>
      <c r="P22" s="24">
        <f>F527</f>
        <v>514</v>
      </c>
      <c r="Q22" s="24">
        <f>F526</f>
        <v>513</v>
      </c>
      <c r="R22" s="24">
        <f>F179</f>
        <v>166</v>
      </c>
      <c r="S22" s="24">
        <f>F524</f>
        <v>511</v>
      </c>
      <c r="T22" s="24">
        <f>F180</f>
        <v>167</v>
      </c>
      <c r="U22" s="24">
        <f>F405</f>
        <v>392</v>
      </c>
      <c r="V22" s="24">
        <f>F223</f>
        <v>210</v>
      </c>
      <c r="W22" s="24">
        <f>F586</f>
        <v>573</v>
      </c>
      <c r="X22" s="24">
        <f>F50</f>
        <v>37</v>
      </c>
      <c r="Y22" s="24">
        <f>F414</f>
        <v>401</v>
      </c>
      <c r="Z22" s="24">
        <f>F264</f>
        <v>251</v>
      </c>
      <c r="AA22" s="24">
        <f>F230</f>
        <v>217</v>
      </c>
      <c r="AB22" s="24">
        <f>F187</f>
        <v>174</v>
      </c>
      <c r="AC22" s="24">
        <f>F618</f>
        <v>605</v>
      </c>
      <c r="AD22" s="24">
        <f>F643</f>
        <v>630</v>
      </c>
      <c r="AE22" s="24">
        <f>F642</f>
        <v>629</v>
      </c>
      <c r="AF22" s="24">
        <f>F122</f>
        <v>109</v>
      </c>
      <c r="AG22" s="24">
        <f>F505</f>
        <v>492</v>
      </c>
      <c r="AH22" s="24">
        <f>F97</f>
        <v>84</v>
      </c>
      <c r="AI22" s="87">
        <f>F120</f>
        <v>107</v>
      </c>
      <c r="AJ22" s="50">
        <f t="shared" si="0"/>
        <v>3969251</v>
      </c>
      <c r="AK22" s="17"/>
      <c r="AL22" s="154" t="s">
        <v>279</v>
      </c>
      <c r="AM22" s="156" t="s">
        <v>446</v>
      </c>
      <c r="AN22" s="156" t="s">
        <v>24</v>
      </c>
      <c r="AO22" s="156" t="s">
        <v>502</v>
      </c>
      <c r="AP22" s="156" t="s">
        <v>106</v>
      </c>
      <c r="AQ22" s="156" t="s">
        <v>447</v>
      </c>
      <c r="AR22" s="156" t="s">
        <v>425</v>
      </c>
      <c r="AS22" s="156" t="s">
        <v>407</v>
      </c>
      <c r="AT22" s="156" t="s">
        <v>137</v>
      </c>
      <c r="AU22" s="156" t="s">
        <v>430</v>
      </c>
      <c r="AV22" s="156" t="s">
        <v>6</v>
      </c>
      <c r="AW22" s="156" t="s">
        <v>48</v>
      </c>
      <c r="AX22" s="156" t="s">
        <v>123</v>
      </c>
      <c r="AY22" s="156" t="s">
        <v>511</v>
      </c>
      <c r="AZ22" s="156" t="s">
        <v>274</v>
      </c>
      <c r="BA22" s="156" t="s">
        <v>129</v>
      </c>
      <c r="BB22" s="156" t="s">
        <v>9</v>
      </c>
      <c r="BC22" s="156" t="s">
        <v>155</v>
      </c>
      <c r="BD22" s="156" t="s">
        <v>364</v>
      </c>
      <c r="BE22" s="156" t="s">
        <v>708</v>
      </c>
      <c r="BF22" s="156" t="s">
        <v>638</v>
      </c>
      <c r="BG22" s="156" t="s">
        <v>580</v>
      </c>
      <c r="BH22" s="156" t="s">
        <v>262</v>
      </c>
      <c r="BI22" s="156" t="s">
        <v>633</v>
      </c>
      <c r="BJ22" s="156" t="s">
        <v>199</v>
      </c>
      <c r="BK22" s="158" t="s">
        <v>216</v>
      </c>
      <c r="BL22" s="18"/>
      <c r="BM22" s="3"/>
    </row>
    <row r="23" spans="1:65" x14ac:dyDescent="0.2">
      <c r="A23" s="2"/>
      <c r="B23" s="2"/>
      <c r="C23" s="2"/>
      <c r="D23" s="102" t="s">
        <v>147</v>
      </c>
      <c r="E23" s="103" t="s">
        <v>200</v>
      </c>
      <c r="F23" s="104">
        <f>B4+(9*B6)</f>
        <v>10</v>
      </c>
      <c r="G23" s="2"/>
      <c r="H23" s="3"/>
      <c r="I23" s="14"/>
      <c r="J23" s="183">
        <f>F146</f>
        <v>133</v>
      </c>
      <c r="K23" s="24">
        <f>F545</f>
        <v>532</v>
      </c>
      <c r="L23" s="24">
        <f>F154</f>
        <v>141</v>
      </c>
      <c r="M23" s="24">
        <f>F556</f>
        <v>543</v>
      </c>
      <c r="N23" s="24">
        <f>F158</f>
        <v>145</v>
      </c>
      <c r="O23" s="24">
        <f>F147</f>
        <v>134</v>
      </c>
      <c r="P23" s="24">
        <f>F151</f>
        <v>138</v>
      </c>
      <c r="Q23" s="24">
        <f>F552</f>
        <v>539</v>
      </c>
      <c r="R23" s="24">
        <f>F148</f>
        <v>135</v>
      </c>
      <c r="S23" s="24">
        <f>F550</f>
        <v>537</v>
      </c>
      <c r="T23" s="24">
        <f>F152</f>
        <v>139</v>
      </c>
      <c r="U23" s="24">
        <f>F535</f>
        <v>522</v>
      </c>
      <c r="V23" s="24">
        <f>F76</f>
        <v>63</v>
      </c>
      <c r="W23" s="24">
        <f>F533</f>
        <v>520</v>
      </c>
      <c r="X23" s="24">
        <f>F145</f>
        <v>132</v>
      </c>
      <c r="Y23" s="24">
        <f>F440</f>
        <v>427</v>
      </c>
      <c r="Z23" s="24">
        <f>F193</f>
        <v>180</v>
      </c>
      <c r="AA23" s="24">
        <f>F516</f>
        <v>503</v>
      </c>
      <c r="AB23" s="24">
        <f>F266</f>
        <v>253</v>
      </c>
      <c r="AC23" s="24">
        <f>F306</f>
        <v>293</v>
      </c>
      <c r="AD23" s="24">
        <f>F372</f>
        <v>359</v>
      </c>
      <c r="AE23" s="24">
        <f>F503</f>
        <v>490</v>
      </c>
      <c r="AF23" s="24">
        <f>F686</f>
        <v>673</v>
      </c>
      <c r="AG23" s="24">
        <f>F479</f>
        <v>466</v>
      </c>
      <c r="AH23" s="24">
        <f>F675</f>
        <v>662</v>
      </c>
      <c r="AI23" s="87">
        <f>F155</f>
        <v>142</v>
      </c>
      <c r="AJ23" s="50">
        <f t="shared" si="0"/>
        <v>3969251</v>
      </c>
      <c r="AK23" s="17"/>
      <c r="AL23" s="154" t="s">
        <v>152</v>
      </c>
      <c r="AM23" s="156" t="s">
        <v>404</v>
      </c>
      <c r="AN23" s="156" t="s">
        <v>73</v>
      </c>
      <c r="AO23" s="156" t="s">
        <v>545</v>
      </c>
      <c r="AP23" s="156" t="s">
        <v>168</v>
      </c>
      <c r="AQ23" s="156" t="s">
        <v>23</v>
      </c>
      <c r="AR23" s="156" t="s">
        <v>136</v>
      </c>
      <c r="AS23" s="156" t="s">
        <v>448</v>
      </c>
      <c r="AT23" s="156" t="s">
        <v>217</v>
      </c>
      <c r="AU23" s="156" t="s">
        <v>403</v>
      </c>
      <c r="AV23" s="156" t="s">
        <v>5</v>
      </c>
      <c r="AW23" s="156" t="s">
        <v>420</v>
      </c>
      <c r="AX23" s="156" t="s">
        <v>230</v>
      </c>
      <c r="AY23" s="156" t="s">
        <v>592</v>
      </c>
      <c r="AZ23" s="156" t="s">
        <v>278</v>
      </c>
      <c r="BA23" s="156" t="s">
        <v>82</v>
      </c>
      <c r="BB23" s="156" t="s">
        <v>689</v>
      </c>
      <c r="BC23" s="156" t="s">
        <v>392</v>
      </c>
      <c r="BD23" s="156" t="s">
        <v>331</v>
      </c>
      <c r="BE23" s="156" t="s">
        <v>237</v>
      </c>
      <c r="BF23" s="156" t="s">
        <v>414</v>
      </c>
      <c r="BG23" s="156" t="s">
        <v>516</v>
      </c>
      <c r="BH23" s="156" t="s">
        <v>624</v>
      </c>
      <c r="BI23" s="156" t="s">
        <v>619</v>
      </c>
      <c r="BJ23" s="156" t="s">
        <v>593</v>
      </c>
      <c r="BK23" s="158" t="s">
        <v>247</v>
      </c>
      <c r="BL23" s="18"/>
      <c r="BM23" s="3"/>
    </row>
    <row r="24" spans="1:65" x14ac:dyDescent="0.2">
      <c r="A24" s="2"/>
      <c r="B24" s="2"/>
      <c r="C24" s="2"/>
      <c r="D24" s="102" t="s">
        <v>35</v>
      </c>
      <c r="E24" s="103" t="s">
        <v>200</v>
      </c>
      <c r="F24" s="104">
        <f>B4+(10*B6)</f>
        <v>11</v>
      </c>
      <c r="G24" s="2"/>
      <c r="H24" s="3"/>
      <c r="I24" s="14"/>
      <c r="J24" s="183">
        <f>F136</f>
        <v>123</v>
      </c>
      <c r="K24" s="24">
        <f>F574</f>
        <v>561</v>
      </c>
      <c r="L24" s="24">
        <f>F141</f>
        <v>128</v>
      </c>
      <c r="M24" s="24">
        <f>F563</f>
        <v>550</v>
      </c>
      <c r="N24" s="24">
        <f>F564</f>
        <v>551</v>
      </c>
      <c r="O24" s="24">
        <f>F565</f>
        <v>552</v>
      </c>
      <c r="P24" s="24">
        <f>F137</f>
        <v>124</v>
      </c>
      <c r="Q24" s="24">
        <f>F567</f>
        <v>554</v>
      </c>
      <c r="R24" s="24">
        <f>F139</f>
        <v>126</v>
      </c>
      <c r="S24" s="24">
        <f>F569</f>
        <v>556</v>
      </c>
      <c r="T24" s="24">
        <f>F135</f>
        <v>122</v>
      </c>
      <c r="U24" s="24">
        <f>F327</f>
        <v>314</v>
      </c>
      <c r="V24" s="24">
        <f>F142</f>
        <v>129</v>
      </c>
      <c r="W24" s="24">
        <f>F351</f>
        <v>338</v>
      </c>
      <c r="X24" s="24">
        <f>F119</f>
        <v>106</v>
      </c>
      <c r="Y24" s="24">
        <f>F518</f>
        <v>505</v>
      </c>
      <c r="Z24" s="24">
        <f>F231</f>
        <v>218</v>
      </c>
      <c r="AA24" s="24">
        <f>F334</f>
        <v>321</v>
      </c>
      <c r="AB24" s="24">
        <f>F128</f>
        <v>115</v>
      </c>
      <c r="AC24" s="24">
        <f>F540</f>
        <v>527</v>
      </c>
      <c r="AD24" s="24">
        <f>F124</f>
        <v>111</v>
      </c>
      <c r="AE24" s="24">
        <f>F607</f>
        <v>594</v>
      </c>
      <c r="AF24" s="24">
        <f>F641</f>
        <v>628</v>
      </c>
      <c r="AG24" s="24">
        <f>F510</f>
        <v>497</v>
      </c>
      <c r="AH24" s="24">
        <f>F191</f>
        <v>178</v>
      </c>
      <c r="AI24" s="87">
        <f>F286</f>
        <v>273</v>
      </c>
      <c r="AJ24" s="50">
        <f t="shared" si="0"/>
        <v>3969251</v>
      </c>
      <c r="AK24" s="17"/>
      <c r="AL24" s="154" t="s">
        <v>363</v>
      </c>
      <c r="AM24" s="156" t="s">
        <v>477</v>
      </c>
      <c r="AN24" s="156" t="s">
        <v>602</v>
      </c>
      <c r="AO24" s="156" t="s">
        <v>552</v>
      </c>
      <c r="AP24" s="156" t="s">
        <v>530</v>
      </c>
      <c r="AQ24" s="156" t="s">
        <v>520</v>
      </c>
      <c r="AR24" s="156" t="s">
        <v>467</v>
      </c>
      <c r="AS24" s="156" t="s">
        <v>524</v>
      </c>
      <c r="AT24" s="156" t="s">
        <v>480</v>
      </c>
      <c r="AU24" s="156" t="s">
        <v>560</v>
      </c>
      <c r="AV24" s="156" t="s">
        <v>323</v>
      </c>
      <c r="AW24" s="156" t="s">
        <v>207</v>
      </c>
      <c r="AX24" s="156" t="s">
        <v>609</v>
      </c>
      <c r="AY24" s="156" t="s">
        <v>567</v>
      </c>
      <c r="AZ24" s="156" t="s">
        <v>22</v>
      </c>
      <c r="BA24" s="156" t="s">
        <v>422</v>
      </c>
      <c r="BB24" s="156" t="s">
        <v>26</v>
      </c>
      <c r="BC24" s="156" t="s">
        <v>238</v>
      </c>
      <c r="BD24" s="156" t="s">
        <v>119</v>
      </c>
      <c r="BE24" s="156" t="s">
        <v>443</v>
      </c>
      <c r="BF24" s="156" t="s">
        <v>4</v>
      </c>
      <c r="BG24" s="156" t="s">
        <v>548</v>
      </c>
      <c r="BH24" s="156" t="s">
        <v>595</v>
      </c>
      <c r="BI24" s="156" t="s">
        <v>389</v>
      </c>
      <c r="BJ24" s="156" t="s">
        <v>537</v>
      </c>
      <c r="BK24" s="158" t="s">
        <v>157</v>
      </c>
      <c r="BL24" s="18"/>
      <c r="BM24" s="3"/>
    </row>
    <row r="25" spans="1:65" x14ac:dyDescent="0.2">
      <c r="A25" s="2"/>
      <c r="B25" s="2"/>
      <c r="C25" s="2"/>
      <c r="D25" s="102" t="s">
        <v>212</v>
      </c>
      <c r="E25" s="103" t="s">
        <v>200</v>
      </c>
      <c r="F25" s="105">
        <f>B4+(11*B6)</f>
        <v>12</v>
      </c>
      <c r="G25" s="2"/>
      <c r="H25" s="3"/>
      <c r="I25" s="14"/>
      <c r="J25" s="183">
        <f>F104</f>
        <v>91</v>
      </c>
      <c r="K25" s="24">
        <f>F600</f>
        <v>587</v>
      </c>
      <c r="L25" s="24">
        <f>F113</f>
        <v>100</v>
      </c>
      <c r="M25" s="24">
        <f>F115</f>
        <v>102</v>
      </c>
      <c r="N25" s="24">
        <f>F112</f>
        <v>99</v>
      </c>
      <c r="O25" s="24">
        <f>F591</f>
        <v>578</v>
      </c>
      <c r="P25" s="24">
        <f>F114</f>
        <v>101</v>
      </c>
      <c r="Q25" s="24">
        <f>F593</f>
        <v>580</v>
      </c>
      <c r="R25" s="24">
        <f>F93</f>
        <v>80</v>
      </c>
      <c r="S25" s="24">
        <f>F316</f>
        <v>303</v>
      </c>
      <c r="T25" s="24">
        <f>F284</f>
        <v>271</v>
      </c>
      <c r="U25" s="24">
        <f>F584</f>
        <v>571</v>
      </c>
      <c r="V25" s="24">
        <f>F377</f>
        <v>364</v>
      </c>
      <c r="W25" s="24">
        <f>F482</f>
        <v>469</v>
      </c>
      <c r="X25" s="24">
        <f>F204</f>
        <v>191</v>
      </c>
      <c r="Y25" s="24">
        <f>F497</f>
        <v>484</v>
      </c>
      <c r="Z25" s="24">
        <f>F203</f>
        <v>190</v>
      </c>
      <c r="AA25" s="24">
        <f>F499</f>
        <v>486</v>
      </c>
      <c r="AB25" s="24">
        <f>F159</f>
        <v>146</v>
      </c>
      <c r="AC25" s="24">
        <f>F501</f>
        <v>488</v>
      </c>
      <c r="AD25" s="24">
        <f>F398</f>
        <v>385</v>
      </c>
      <c r="AE25" s="24">
        <f>F538</f>
        <v>525</v>
      </c>
      <c r="AF25" s="24">
        <f>F84</f>
        <v>71</v>
      </c>
      <c r="AG25" s="24">
        <f>F536</f>
        <v>523</v>
      </c>
      <c r="AH25" s="24">
        <f>F652</f>
        <v>639</v>
      </c>
      <c r="AI25" s="87">
        <f>F390</f>
        <v>377</v>
      </c>
      <c r="AJ25" s="50">
        <f t="shared" si="0"/>
        <v>3969251</v>
      </c>
      <c r="AK25" s="17"/>
      <c r="AL25" s="154" t="s">
        <v>231</v>
      </c>
      <c r="AM25" s="156" t="s">
        <v>484</v>
      </c>
      <c r="AN25" s="156" t="s">
        <v>506</v>
      </c>
      <c r="AO25" s="156" t="s">
        <v>582</v>
      </c>
      <c r="AP25" s="156" t="s">
        <v>394</v>
      </c>
      <c r="AQ25" s="156" t="s">
        <v>540</v>
      </c>
      <c r="AR25" s="156" t="s">
        <v>561</v>
      </c>
      <c r="AS25" s="156" t="s">
        <v>498</v>
      </c>
      <c r="AT25" s="156" t="s">
        <v>86</v>
      </c>
      <c r="AU25" s="156" t="s">
        <v>206</v>
      </c>
      <c r="AV25" s="156" t="s">
        <v>110</v>
      </c>
      <c r="AW25" s="156" t="s">
        <v>688</v>
      </c>
      <c r="AX25" s="156" t="s">
        <v>603</v>
      </c>
      <c r="AY25" s="156" t="s">
        <v>335</v>
      </c>
      <c r="AZ25" s="156" t="s">
        <v>202</v>
      </c>
      <c r="BA25" s="156" t="s">
        <v>312</v>
      </c>
      <c r="BB25" s="156" t="s">
        <v>25</v>
      </c>
      <c r="BC25" s="156" t="s">
        <v>368</v>
      </c>
      <c r="BD25" s="156" t="s">
        <v>38</v>
      </c>
      <c r="BE25" s="156" t="s">
        <v>459</v>
      </c>
      <c r="BF25" s="156" t="s">
        <v>418</v>
      </c>
      <c r="BG25" s="156" t="s">
        <v>453</v>
      </c>
      <c r="BH25" s="156" t="s">
        <v>346</v>
      </c>
      <c r="BI25" s="156" t="s">
        <v>441</v>
      </c>
      <c r="BJ25" s="156" t="s">
        <v>601</v>
      </c>
      <c r="BK25" s="158" t="s">
        <v>240</v>
      </c>
      <c r="BL25" s="18"/>
      <c r="BM25" s="3"/>
    </row>
    <row r="26" spans="1:65" x14ac:dyDescent="0.2">
      <c r="A26" s="2"/>
      <c r="B26" s="2"/>
      <c r="C26" s="2"/>
      <c r="D26" s="102" t="s">
        <v>83</v>
      </c>
      <c r="E26" s="103" t="s">
        <v>200</v>
      </c>
      <c r="F26" s="105">
        <f>B4+(12*B6)</f>
        <v>13</v>
      </c>
      <c r="G26" s="2"/>
      <c r="H26" s="3"/>
      <c r="I26" s="14"/>
      <c r="J26" s="183">
        <f>F71</f>
        <v>58</v>
      </c>
      <c r="K26" s="24">
        <f>F623</f>
        <v>610</v>
      </c>
      <c r="L26" s="24">
        <f>F635</f>
        <v>622</v>
      </c>
      <c r="M26" s="24">
        <f>F634</f>
        <v>621</v>
      </c>
      <c r="N26" s="24">
        <f>F72</f>
        <v>59</v>
      </c>
      <c r="O26" s="24">
        <f>F632</f>
        <v>619</v>
      </c>
      <c r="P26" s="24">
        <f>F68</f>
        <v>55</v>
      </c>
      <c r="Q26" s="24">
        <f>F630</f>
        <v>617</v>
      </c>
      <c r="R26" s="24">
        <f>F386</f>
        <v>373</v>
      </c>
      <c r="S26" s="24">
        <f>F257</f>
        <v>244</v>
      </c>
      <c r="T26" s="24">
        <f>F362</f>
        <v>349</v>
      </c>
      <c r="U26" s="24">
        <f>F613</f>
        <v>600</v>
      </c>
      <c r="V26" s="24">
        <f>F171</f>
        <v>158</v>
      </c>
      <c r="W26" s="24">
        <f>F325</f>
        <v>312</v>
      </c>
      <c r="X26" s="24">
        <f>F353</f>
        <v>340</v>
      </c>
      <c r="Y26" s="24">
        <f>F336</f>
        <v>323</v>
      </c>
      <c r="Z26" s="24">
        <f>F102</f>
        <v>89</v>
      </c>
      <c r="AA26" s="24">
        <f>F308</f>
        <v>295</v>
      </c>
      <c r="AB26" s="24">
        <f>F370</f>
        <v>357</v>
      </c>
      <c r="AC26" s="24">
        <f>F332</f>
        <v>319</v>
      </c>
      <c r="AD26" s="24">
        <f>F188</f>
        <v>175</v>
      </c>
      <c r="AE26" s="24">
        <f>F304</f>
        <v>291</v>
      </c>
      <c r="AF26" s="24">
        <f>F189</f>
        <v>176</v>
      </c>
      <c r="AG26" s="24">
        <f>F614</f>
        <v>601</v>
      </c>
      <c r="AH26" s="24">
        <f>F121</f>
        <v>108</v>
      </c>
      <c r="AI26" s="87">
        <f>F443</f>
        <v>430</v>
      </c>
      <c r="AJ26" s="50">
        <f t="shared" si="0"/>
        <v>3969251</v>
      </c>
      <c r="AK26" s="17"/>
      <c r="AL26" s="154" t="s">
        <v>244</v>
      </c>
      <c r="AM26" s="156" t="s">
        <v>704</v>
      </c>
      <c r="AN26" s="156" t="s">
        <v>695</v>
      </c>
      <c r="AO26" s="156" t="s">
        <v>575</v>
      </c>
      <c r="AP26" s="156" t="s">
        <v>117</v>
      </c>
      <c r="AQ26" s="156" t="s">
        <v>563</v>
      </c>
      <c r="AR26" s="156" t="s">
        <v>2</v>
      </c>
      <c r="AS26" s="156" t="s">
        <v>636</v>
      </c>
      <c r="AT26" s="156" t="s">
        <v>145</v>
      </c>
      <c r="AU26" s="156" t="s">
        <v>282</v>
      </c>
      <c r="AV26" s="156" t="s">
        <v>239</v>
      </c>
      <c r="AW26" s="156" t="s">
        <v>576</v>
      </c>
      <c r="AX26" s="156" t="s">
        <v>234</v>
      </c>
      <c r="AY26" s="156" t="s">
        <v>584</v>
      </c>
      <c r="AZ26" s="156" t="s">
        <v>160</v>
      </c>
      <c r="BA26" s="156" t="s">
        <v>299</v>
      </c>
      <c r="BB26" s="156" t="s">
        <v>166</v>
      </c>
      <c r="BC26" s="156" t="s">
        <v>298</v>
      </c>
      <c r="BD26" s="156" t="s">
        <v>336</v>
      </c>
      <c r="BE26" s="156" t="s">
        <v>191</v>
      </c>
      <c r="BF26" s="156" t="s">
        <v>350</v>
      </c>
      <c r="BG26" s="156" t="s">
        <v>190</v>
      </c>
      <c r="BH26" s="156" t="s">
        <v>401</v>
      </c>
      <c r="BI26" s="156" t="s">
        <v>570</v>
      </c>
      <c r="BJ26" s="156" t="s">
        <v>87</v>
      </c>
      <c r="BK26" s="158" t="s">
        <v>16</v>
      </c>
      <c r="BL26" s="18"/>
      <c r="BM26" s="3"/>
    </row>
    <row r="27" spans="1:65" x14ac:dyDescent="0.2">
      <c r="A27" s="2"/>
      <c r="B27" s="2"/>
      <c r="C27" s="2"/>
      <c r="D27" s="102" t="s">
        <v>258</v>
      </c>
      <c r="E27" s="103" t="s">
        <v>200</v>
      </c>
      <c r="F27" s="104">
        <f>B4+(13*B6)</f>
        <v>14</v>
      </c>
      <c r="G27" s="2"/>
      <c r="H27" s="3"/>
      <c r="I27" s="14"/>
      <c r="J27" s="183">
        <f>F392</f>
        <v>379</v>
      </c>
      <c r="K27" s="24">
        <f>F391</f>
        <v>378</v>
      </c>
      <c r="L27" s="24">
        <f>F380</f>
        <v>367</v>
      </c>
      <c r="M27" s="24">
        <f>F322</f>
        <v>309</v>
      </c>
      <c r="N27" s="24">
        <f>F382</f>
        <v>369</v>
      </c>
      <c r="O27" s="24">
        <f>F320</f>
        <v>307</v>
      </c>
      <c r="P27" s="24">
        <f>F384</f>
        <v>371</v>
      </c>
      <c r="Q27" s="24">
        <f>F318</f>
        <v>305</v>
      </c>
      <c r="R27" s="24">
        <f>F75</f>
        <v>62</v>
      </c>
      <c r="S27" s="24">
        <f>F595</f>
        <v>582</v>
      </c>
      <c r="T27" s="24">
        <f>F110</f>
        <v>97</v>
      </c>
      <c r="U27" s="24">
        <f>F639</f>
        <v>626</v>
      </c>
      <c r="V27" s="24">
        <f>F165</f>
        <v>152</v>
      </c>
      <c r="W27" s="24">
        <f>F560</f>
        <v>547</v>
      </c>
      <c r="X27" s="24">
        <f>F662</f>
        <v>649</v>
      </c>
      <c r="Y27" s="24">
        <f>F544</f>
        <v>531</v>
      </c>
      <c r="Z27" s="24">
        <f>F126</f>
        <v>113</v>
      </c>
      <c r="AA27" s="24">
        <f>F542</f>
        <v>529</v>
      </c>
      <c r="AB27" s="24">
        <f>F205</f>
        <v>192</v>
      </c>
      <c r="AC27" s="24">
        <f>F514</f>
        <v>501</v>
      </c>
      <c r="AD27" s="24">
        <f>F539</f>
        <v>526</v>
      </c>
      <c r="AE27" s="24">
        <f>F123</f>
        <v>110</v>
      </c>
      <c r="AF27" s="24">
        <f>F163</f>
        <v>150</v>
      </c>
      <c r="AG27" s="24">
        <f>F583</f>
        <v>570</v>
      </c>
      <c r="AH27" s="24">
        <f>F87</f>
        <v>74</v>
      </c>
      <c r="AI27" s="87">
        <f>F18</f>
        <v>5</v>
      </c>
      <c r="AJ27" s="50">
        <f t="shared" si="0"/>
        <v>3969251</v>
      </c>
      <c r="AK27" s="17"/>
      <c r="AL27" s="154" t="s">
        <v>301</v>
      </c>
      <c r="AM27" s="156" t="s">
        <v>112</v>
      </c>
      <c r="AN27" s="156" t="s">
        <v>270</v>
      </c>
      <c r="AO27" s="156" t="s">
        <v>513</v>
      </c>
      <c r="AP27" s="156" t="s">
        <v>32</v>
      </c>
      <c r="AQ27" s="156" t="s">
        <v>423</v>
      </c>
      <c r="AR27" s="156" t="s">
        <v>80</v>
      </c>
      <c r="AS27" s="156" t="s">
        <v>359</v>
      </c>
      <c r="AT27" s="156" t="s">
        <v>52</v>
      </c>
      <c r="AU27" s="156" t="s">
        <v>535</v>
      </c>
      <c r="AV27" s="156" t="s">
        <v>318</v>
      </c>
      <c r="AW27" s="156" t="s">
        <v>625</v>
      </c>
      <c r="AX27" s="156" t="s">
        <v>551</v>
      </c>
      <c r="AY27" s="156" t="s">
        <v>547</v>
      </c>
      <c r="AZ27" s="156" t="s">
        <v>684</v>
      </c>
      <c r="BA27" s="156" t="s">
        <v>416</v>
      </c>
      <c r="BB27" s="156" t="s">
        <v>72</v>
      </c>
      <c r="BC27" s="156" t="s">
        <v>456</v>
      </c>
      <c r="BD27" s="156" t="s">
        <v>90</v>
      </c>
      <c r="BE27" s="156" t="s">
        <v>391</v>
      </c>
      <c r="BF27" s="156" t="s">
        <v>303</v>
      </c>
      <c r="BG27" s="156" t="s">
        <v>135</v>
      </c>
      <c r="BH27" s="156" t="s">
        <v>393</v>
      </c>
      <c r="BI27" s="156" t="s">
        <v>679</v>
      </c>
      <c r="BJ27" s="156" t="s">
        <v>529</v>
      </c>
      <c r="BK27" s="158" t="s">
        <v>180</v>
      </c>
      <c r="BL27" s="18"/>
      <c r="BM27" s="3"/>
    </row>
    <row r="28" spans="1:65" ht="13.5" thickBot="1" x14ac:dyDescent="0.25">
      <c r="A28" s="2"/>
      <c r="B28" s="2"/>
      <c r="C28" s="2"/>
      <c r="D28" s="102" t="s">
        <v>131</v>
      </c>
      <c r="E28" s="103" t="s">
        <v>200</v>
      </c>
      <c r="F28" s="104">
        <f>B4+(14*B6)</f>
        <v>15</v>
      </c>
      <c r="G28" s="2"/>
      <c r="H28" s="3"/>
      <c r="I28" s="14"/>
      <c r="J28" s="312">
        <f>F338</f>
        <v>325</v>
      </c>
      <c r="K28" s="88">
        <f>F311</f>
        <v>298</v>
      </c>
      <c r="L28" s="88">
        <f>F80</f>
        <v>67</v>
      </c>
      <c r="M28" s="88">
        <f>F589</f>
        <v>576</v>
      </c>
      <c r="N28" s="88">
        <f>F130</f>
        <v>117</v>
      </c>
      <c r="O28" s="88">
        <f>F554</f>
        <v>541</v>
      </c>
      <c r="P28" s="88">
        <f>F176</f>
        <v>163</v>
      </c>
      <c r="Q28" s="88">
        <f>F489</f>
        <v>476</v>
      </c>
      <c r="R28" s="88">
        <f>F239</f>
        <v>226</v>
      </c>
      <c r="S28" s="88">
        <f>F446</f>
        <v>433</v>
      </c>
      <c r="T28" s="88">
        <f>F419</f>
        <v>406</v>
      </c>
      <c r="U28" s="88">
        <f>F47</f>
        <v>34</v>
      </c>
      <c r="V28" s="88">
        <f>F689</f>
        <v>676</v>
      </c>
      <c r="W28" s="88">
        <f>F664</f>
        <v>651</v>
      </c>
      <c r="X28" s="88">
        <f>F81</f>
        <v>68</v>
      </c>
      <c r="Y28" s="88">
        <f>F289</f>
        <v>276</v>
      </c>
      <c r="Z28" s="88">
        <f>F439</f>
        <v>426</v>
      </c>
      <c r="AA28" s="88">
        <f>F603</f>
        <v>590</v>
      </c>
      <c r="AB28" s="88">
        <f>F500</f>
        <v>487</v>
      </c>
      <c r="AC28" s="88">
        <f>F182</f>
        <v>169</v>
      </c>
      <c r="AD28" s="88">
        <f>F106</f>
        <v>93</v>
      </c>
      <c r="AE28" s="88">
        <f>F581</f>
        <v>568</v>
      </c>
      <c r="AF28" s="88">
        <f>F400</f>
        <v>387</v>
      </c>
      <c r="AG28" s="88">
        <f>F85</f>
        <v>72</v>
      </c>
      <c r="AH28" s="88">
        <f>F389</f>
        <v>376</v>
      </c>
      <c r="AI28" s="89">
        <f>F313</f>
        <v>300</v>
      </c>
      <c r="AJ28" s="50">
        <f t="shared" si="0"/>
        <v>3969251</v>
      </c>
      <c r="AK28" s="17"/>
      <c r="AL28" s="220" t="s">
        <v>45</v>
      </c>
      <c r="AM28" s="166" t="s">
        <v>222</v>
      </c>
      <c r="AN28" s="166" t="s">
        <v>37</v>
      </c>
      <c r="AO28" s="166" t="s">
        <v>521</v>
      </c>
      <c r="AP28" s="166" t="s">
        <v>167</v>
      </c>
      <c r="AQ28" s="166" t="s">
        <v>396</v>
      </c>
      <c r="AR28" s="166" t="s">
        <v>201</v>
      </c>
      <c r="AS28" s="166" t="s">
        <v>355</v>
      </c>
      <c r="AT28" s="166" t="s">
        <v>329</v>
      </c>
      <c r="AU28" s="166" t="s">
        <v>242</v>
      </c>
      <c r="AV28" s="166" t="s">
        <v>113</v>
      </c>
      <c r="AW28" s="166" t="s">
        <v>51</v>
      </c>
      <c r="AX28" s="166" t="s">
        <v>649</v>
      </c>
      <c r="AY28" s="166" t="s">
        <v>639</v>
      </c>
      <c r="AZ28" s="166" t="s">
        <v>214</v>
      </c>
      <c r="BA28" s="166" t="s">
        <v>76</v>
      </c>
      <c r="BB28" s="166" t="s">
        <v>211</v>
      </c>
      <c r="BC28" s="166" t="s">
        <v>496</v>
      </c>
      <c r="BD28" s="166" t="s">
        <v>354</v>
      </c>
      <c r="BE28" s="166" t="s">
        <v>74</v>
      </c>
      <c r="BF28" s="166" t="s">
        <v>276</v>
      </c>
      <c r="BG28" s="166" t="s">
        <v>501</v>
      </c>
      <c r="BH28" s="166" t="s">
        <v>526</v>
      </c>
      <c r="BI28" s="166" t="s">
        <v>463</v>
      </c>
      <c r="BJ28" s="166" t="s">
        <v>65</v>
      </c>
      <c r="BK28" s="221" t="s">
        <v>284</v>
      </c>
      <c r="BL28" s="18"/>
      <c r="BM28" s="3"/>
    </row>
    <row r="29" spans="1:65" x14ac:dyDescent="0.2">
      <c r="A29" s="2"/>
      <c r="B29" s="2"/>
      <c r="C29" s="2"/>
      <c r="D29" s="102" t="s">
        <v>17</v>
      </c>
      <c r="E29" s="103" t="s">
        <v>200</v>
      </c>
      <c r="F29" s="104">
        <f>B4+(15*B6)</f>
        <v>16</v>
      </c>
      <c r="G29" s="2"/>
      <c r="H29" s="3"/>
      <c r="I29" s="14"/>
      <c r="J29" s="72">
        <f t="shared" ref="J29:AI29" si="1">SUM(J3:J28)</f>
        <v>8801</v>
      </c>
      <c r="K29" s="73">
        <f t="shared" si="1"/>
        <v>8801</v>
      </c>
      <c r="L29" s="73">
        <f t="shared" si="1"/>
        <v>8801</v>
      </c>
      <c r="M29" s="73">
        <f t="shared" si="1"/>
        <v>8801</v>
      </c>
      <c r="N29" s="73">
        <f t="shared" si="1"/>
        <v>8801</v>
      </c>
      <c r="O29" s="73">
        <f t="shared" si="1"/>
        <v>8801</v>
      </c>
      <c r="P29" s="73">
        <f t="shared" si="1"/>
        <v>8801</v>
      </c>
      <c r="Q29" s="73">
        <f t="shared" si="1"/>
        <v>8801</v>
      </c>
      <c r="R29" s="73">
        <f t="shared" si="1"/>
        <v>8801</v>
      </c>
      <c r="S29" s="73">
        <f t="shared" si="1"/>
        <v>8801</v>
      </c>
      <c r="T29" s="73">
        <f t="shared" si="1"/>
        <v>8801</v>
      </c>
      <c r="U29" s="73">
        <f t="shared" si="1"/>
        <v>8801</v>
      </c>
      <c r="V29" s="73">
        <f t="shared" si="1"/>
        <v>8801</v>
      </c>
      <c r="W29" s="73">
        <f t="shared" si="1"/>
        <v>8801</v>
      </c>
      <c r="X29" s="73">
        <f t="shared" si="1"/>
        <v>8801</v>
      </c>
      <c r="Y29" s="73">
        <f t="shared" si="1"/>
        <v>8801</v>
      </c>
      <c r="Z29" s="73">
        <f t="shared" si="1"/>
        <v>8801</v>
      </c>
      <c r="AA29" s="73">
        <f t="shared" si="1"/>
        <v>8801</v>
      </c>
      <c r="AB29" s="73">
        <f t="shared" si="1"/>
        <v>8801</v>
      </c>
      <c r="AC29" s="73">
        <f t="shared" si="1"/>
        <v>8801</v>
      </c>
      <c r="AD29" s="73">
        <f t="shared" si="1"/>
        <v>8801</v>
      </c>
      <c r="AE29" s="73">
        <f t="shared" si="1"/>
        <v>8801</v>
      </c>
      <c r="AF29" s="73">
        <f t="shared" si="1"/>
        <v>8801</v>
      </c>
      <c r="AG29" s="73">
        <f t="shared" si="1"/>
        <v>8801</v>
      </c>
      <c r="AH29" s="73">
        <f t="shared" si="1"/>
        <v>8801</v>
      </c>
      <c r="AI29" s="73">
        <f t="shared" si="1"/>
        <v>8801</v>
      </c>
      <c r="AJ29" s="51">
        <f>SUMSQ(J3,K4,L5,M6,N7,O8,P9,Q10,R11,S12,T13,U14,V15,W16,X17,Y18,Z19,AA20,AB21,AC22,AD23,AE24,AF25,AG26,AH27,AI28)</f>
        <v>3969251</v>
      </c>
      <c r="AK29" s="17"/>
      <c r="AL29" s="167"/>
      <c r="AM29" s="222"/>
      <c r="AN29" s="222"/>
      <c r="AO29" s="222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8"/>
      <c r="BM29" s="3"/>
    </row>
    <row r="30" spans="1:65" ht="13.5" thickBot="1" x14ac:dyDescent="0.25">
      <c r="A30" s="2"/>
      <c r="B30" s="2"/>
      <c r="C30" s="2"/>
      <c r="D30" s="102" t="s">
        <v>196</v>
      </c>
      <c r="E30" s="103" t="s">
        <v>200</v>
      </c>
      <c r="F30" s="104">
        <f>B4+(16*B6)</f>
        <v>17</v>
      </c>
      <c r="G30" s="2"/>
      <c r="H30" s="3"/>
      <c r="I30" s="14"/>
      <c r="J30" s="41">
        <f t="shared" ref="J30:AI30" si="2">SUMSQ(J3:J28)</f>
        <v>3969251</v>
      </c>
      <c r="K30" s="42">
        <f t="shared" si="2"/>
        <v>3969251</v>
      </c>
      <c r="L30" s="42">
        <f t="shared" si="2"/>
        <v>3969251</v>
      </c>
      <c r="M30" s="42">
        <f t="shared" si="2"/>
        <v>3969251</v>
      </c>
      <c r="N30" s="42">
        <f t="shared" si="2"/>
        <v>3969251</v>
      </c>
      <c r="O30" s="42">
        <f t="shared" si="2"/>
        <v>3969251</v>
      </c>
      <c r="P30" s="42">
        <f t="shared" si="2"/>
        <v>3969251</v>
      </c>
      <c r="Q30" s="42">
        <f t="shared" si="2"/>
        <v>3969251</v>
      </c>
      <c r="R30" s="42">
        <f t="shared" si="2"/>
        <v>3969251</v>
      </c>
      <c r="S30" s="42">
        <f t="shared" si="2"/>
        <v>3969251</v>
      </c>
      <c r="T30" s="42">
        <f t="shared" si="2"/>
        <v>3969251</v>
      </c>
      <c r="U30" s="42">
        <f t="shared" si="2"/>
        <v>3969251</v>
      </c>
      <c r="V30" s="42">
        <f t="shared" si="2"/>
        <v>3969251</v>
      </c>
      <c r="W30" s="42">
        <f t="shared" si="2"/>
        <v>3969251</v>
      </c>
      <c r="X30" s="42">
        <f t="shared" si="2"/>
        <v>3969251</v>
      </c>
      <c r="Y30" s="42">
        <f t="shared" si="2"/>
        <v>3969251</v>
      </c>
      <c r="Z30" s="42">
        <f t="shared" si="2"/>
        <v>3969251</v>
      </c>
      <c r="AA30" s="42">
        <f t="shared" si="2"/>
        <v>3969251</v>
      </c>
      <c r="AB30" s="42">
        <f t="shared" si="2"/>
        <v>3969251</v>
      </c>
      <c r="AC30" s="42">
        <f t="shared" si="2"/>
        <v>3969251</v>
      </c>
      <c r="AD30" s="42">
        <f t="shared" si="2"/>
        <v>3969251</v>
      </c>
      <c r="AE30" s="42">
        <f t="shared" si="2"/>
        <v>3969251</v>
      </c>
      <c r="AF30" s="42">
        <f t="shared" si="2"/>
        <v>3969251</v>
      </c>
      <c r="AG30" s="42">
        <f t="shared" si="2"/>
        <v>3969251</v>
      </c>
      <c r="AH30" s="42">
        <f t="shared" si="2"/>
        <v>3969251</v>
      </c>
      <c r="AI30" s="42">
        <f t="shared" si="2"/>
        <v>3969251</v>
      </c>
      <c r="AJ30" s="55">
        <f>SUMSQ(J28,K27,L26,M25,N24,O23,P22,Q21,R20,S19,T18,U17,V16,W15,X14,Y13,Z12,AA11,AB10,AC9,AD8,AE7,AF6,AG5,AH4,AI3)</f>
        <v>3969251</v>
      </c>
      <c r="AK30" s="17"/>
      <c r="AL30" s="156" t="s">
        <v>46</v>
      </c>
      <c r="AM30" s="156" t="s">
        <v>175</v>
      </c>
      <c r="AN30" s="156" t="s">
        <v>31</v>
      </c>
      <c r="AO30" s="156" t="s">
        <v>554</v>
      </c>
      <c r="AP30" s="156" t="s">
        <v>79</v>
      </c>
      <c r="AQ30" s="156" t="s">
        <v>411</v>
      </c>
      <c r="AR30" s="156" t="s">
        <v>144</v>
      </c>
      <c r="AS30" s="156" t="s">
        <v>378</v>
      </c>
      <c r="AT30" s="156" t="s">
        <v>192</v>
      </c>
      <c r="AU30" s="156" t="s">
        <v>710</v>
      </c>
      <c r="AV30" s="156" t="s">
        <v>289</v>
      </c>
      <c r="AW30" s="156" t="s">
        <v>269</v>
      </c>
      <c r="AX30" s="156" t="s">
        <v>344</v>
      </c>
      <c r="AY30" s="156" t="s">
        <v>588</v>
      </c>
      <c r="AZ30" s="156" t="s">
        <v>676</v>
      </c>
      <c r="BA30" s="156" t="s">
        <v>707</v>
      </c>
      <c r="BB30" s="156" t="s">
        <v>133</v>
      </c>
      <c r="BC30" s="156" t="s">
        <v>610</v>
      </c>
      <c r="BD30" s="156" t="s">
        <v>290</v>
      </c>
      <c r="BE30" s="156" t="s">
        <v>708</v>
      </c>
      <c r="BF30" s="156" t="s">
        <v>414</v>
      </c>
      <c r="BG30" s="156" t="s">
        <v>548</v>
      </c>
      <c r="BH30" s="156" t="s">
        <v>346</v>
      </c>
      <c r="BI30" s="156" t="s">
        <v>570</v>
      </c>
      <c r="BJ30" s="156" t="s">
        <v>529</v>
      </c>
      <c r="BK30" s="156" t="s">
        <v>284</v>
      </c>
      <c r="BL30" s="18"/>
      <c r="BM30" s="3"/>
    </row>
    <row r="31" spans="1:65" ht="13.5" thickBot="1" x14ac:dyDescent="0.25">
      <c r="A31" s="2"/>
      <c r="B31" s="2"/>
      <c r="C31" s="2"/>
      <c r="D31" s="102" t="s">
        <v>313</v>
      </c>
      <c r="E31" s="103" t="s">
        <v>200</v>
      </c>
      <c r="F31" s="104">
        <f>B4+(17*B6)</f>
        <v>18</v>
      </c>
      <c r="G31" s="2"/>
      <c r="H31" s="3"/>
      <c r="I31" s="45"/>
      <c r="J31" s="108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166" t="s">
        <v>45</v>
      </c>
      <c r="AM31" s="166" t="s">
        <v>112</v>
      </c>
      <c r="AN31" s="166" t="s">
        <v>695</v>
      </c>
      <c r="AO31" s="166" t="s">
        <v>582</v>
      </c>
      <c r="AP31" s="166" t="s">
        <v>530</v>
      </c>
      <c r="AQ31" s="166" t="s">
        <v>23</v>
      </c>
      <c r="AR31" s="166" t="s">
        <v>425</v>
      </c>
      <c r="AS31" s="166" t="s">
        <v>249</v>
      </c>
      <c r="AT31" s="166" t="s">
        <v>305</v>
      </c>
      <c r="AU31" s="166" t="s">
        <v>159</v>
      </c>
      <c r="AV31" s="166" t="s">
        <v>193</v>
      </c>
      <c r="AW31" s="166" t="s">
        <v>700</v>
      </c>
      <c r="AX31" s="166" t="s">
        <v>196</v>
      </c>
      <c r="AY31" s="166" t="s">
        <v>68</v>
      </c>
      <c r="AZ31" s="166" t="s">
        <v>97</v>
      </c>
      <c r="BA31" s="166" t="s">
        <v>541</v>
      </c>
      <c r="BB31" s="166" t="s">
        <v>47</v>
      </c>
      <c r="BC31" s="166" t="s">
        <v>334</v>
      </c>
      <c r="BD31" s="166" t="s">
        <v>367</v>
      </c>
      <c r="BE31" s="166" t="s">
        <v>479</v>
      </c>
      <c r="BF31" s="166" t="s">
        <v>85</v>
      </c>
      <c r="BG31" s="166" t="s">
        <v>143</v>
      </c>
      <c r="BH31" s="166" t="s">
        <v>103</v>
      </c>
      <c r="BI31" s="166" t="s">
        <v>571</v>
      </c>
      <c r="BJ31" s="166" t="s">
        <v>111</v>
      </c>
      <c r="BK31" s="166" t="s">
        <v>223</v>
      </c>
      <c r="BL31" s="44"/>
      <c r="BM31" s="3"/>
    </row>
    <row r="32" spans="1:65" ht="13.5" thickBot="1" x14ac:dyDescent="0.25">
      <c r="A32" s="2"/>
      <c r="B32" s="2"/>
      <c r="C32" s="2"/>
      <c r="D32" s="102" t="s">
        <v>377</v>
      </c>
      <c r="E32" s="103" t="s">
        <v>200</v>
      </c>
      <c r="F32" s="104">
        <f>B4+(18*B6)</f>
        <v>19</v>
      </c>
      <c r="G32" s="2"/>
      <c r="H32" s="3"/>
      <c r="I32" s="4" t="s">
        <v>304</v>
      </c>
      <c r="BM32" s="3"/>
    </row>
    <row r="33" spans="1:65" ht="13.5" thickBot="1" x14ac:dyDescent="0.25">
      <c r="A33" s="2"/>
      <c r="B33" s="2"/>
      <c r="C33" s="2"/>
      <c r="D33" s="102" t="s">
        <v>398</v>
      </c>
      <c r="E33" s="103" t="s">
        <v>200</v>
      </c>
      <c r="F33" s="104">
        <f>B4+(19*B6)</f>
        <v>20</v>
      </c>
      <c r="G33" s="2"/>
      <c r="H33" s="3"/>
      <c r="I33" s="8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6" t="s">
        <v>714</v>
      </c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6" t="s">
        <v>715</v>
      </c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11"/>
      <c r="BM33" s="3"/>
    </row>
    <row r="34" spans="1:65" x14ac:dyDescent="0.2">
      <c r="A34" s="2"/>
      <c r="B34" s="2"/>
      <c r="C34" s="2"/>
      <c r="D34" s="102" t="s">
        <v>461</v>
      </c>
      <c r="E34" s="103" t="s">
        <v>200</v>
      </c>
      <c r="F34" s="104">
        <f>B4+(20*B6)</f>
        <v>21</v>
      </c>
      <c r="G34" s="2"/>
      <c r="H34" s="3"/>
      <c r="I34" s="14"/>
      <c r="J34" s="15">
        <f>F366</f>
        <v>353</v>
      </c>
      <c r="K34" s="16">
        <f>F391</f>
        <v>378</v>
      </c>
      <c r="L34" s="16">
        <f>F322</f>
        <v>309</v>
      </c>
      <c r="M34" s="16">
        <f>F380</f>
        <v>367</v>
      </c>
      <c r="N34" s="16">
        <f>F346</f>
        <v>333</v>
      </c>
      <c r="O34" s="16">
        <f>F70</f>
        <v>57</v>
      </c>
      <c r="P34" s="16">
        <f>F344</f>
        <v>331</v>
      </c>
      <c r="Q34" s="16">
        <f>F384</f>
        <v>371</v>
      </c>
      <c r="R34" s="16">
        <f>F316</f>
        <v>303</v>
      </c>
      <c r="S34" s="16">
        <f>F109</f>
        <v>96</v>
      </c>
      <c r="T34" s="16">
        <f>F629</f>
        <v>616</v>
      </c>
      <c r="U34" s="16">
        <f>F388</f>
        <v>375</v>
      </c>
      <c r="V34" s="16">
        <f>F351</f>
        <v>338</v>
      </c>
      <c r="W34" s="16">
        <f>F91</f>
        <v>78</v>
      </c>
      <c r="X34" s="16">
        <f>F626</f>
        <v>613</v>
      </c>
      <c r="Y34" s="16">
        <f>F379</f>
        <v>366</v>
      </c>
      <c r="Z34" s="16">
        <f>F603</f>
        <v>590</v>
      </c>
      <c r="AA34" s="16">
        <f>F82</f>
        <v>69</v>
      </c>
      <c r="AB34" s="16">
        <f>F614</f>
        <v>601</v>
      </c>
      <c r="AC34" s="16">
        <f>F21</f>
        <v>8</v>
      </c>
      <c r="AD34" s="16">
        <f>F609</f>
        <v>596</v>
      </c>
      <c r="AE34" s="16">
        <f>F476</f>
        <v>463</v>
      </c>
      <c r="AF34" s="16">
        <f>F683</f>
        <v>670</v>
      </c>
      <c r="AG34" s="16">
        <f>F88</f>
        <v>75</v>
      </c>
      <c r="AH34" s="16">
        <f>F131</f>
        <v>118</v>
      </c>
      <c r="AI34" s="90">
        <f>F340</f>
        <v>327</v>
      </c>
      <c r="AJ34" s="49">
        <f t="shared" ref="AJ34:AJ59" si="3">SUMSQ(J34:AI34)</f>
        <v>3969251</v>
      </c>
      <c r="AK34" s="106"/>
      <c r="AL34" s="218" t="s">
        <v>46</v>
      </c>
      <c r="AM34" s="152" t="s">
        <v>112</v>
      </c>
      <c r="AN34" s="152" t="s">
        <v>513</v>
      </c>
      <c r="AO34" s="152" t="s">
        <v>270</v>
      </c>
      <c r="AP34" s="152" t="s">
        <v>411</v>
      </c>
      <c r="AQ34" s="152" t="s">
        <v>70</v>
      </c>
      <c r="AR34" s="152" t="s">
        <v>378</v>
      </c>
      <c r="AS34" s="152" t="s">
        <v>80</v>
      </c>
      <c r="AT34" s="152" t="s">
        <v>206</v>
      </c>
      <c r="AU34" s="152" t="s">
        <v>344</v>
      </c>
      <c r="AV34" s="152" t="s">
        <v>566</v>
      </c>
      <c r="AW34" s="152" t="s">
        <v>193</v>
      </c>
      <c r="AX34" s="152" t="s">
        <v>567</v>
      </c>
      <c r="AY34" s="152" t="s">
        <v>568</v>
      </c>
      <c r="AZ34" s="152" t="s">
        <v>569</v>
      </c>
      <c r="BA34" s="152" t="s">
        <v>97</v>
      </c>
      <c r="BB34" s="152" t="s">
        <v>496</v>
      </c>
      <c r="BC34" s="152" t="s">
        <v>85</v>
      </c>
      <c r="BD34" s="152" t="s">
        <v>570</v>
      </c>
      <c r="BE34" s="152" t="s">
        <v>100</v>
      </c>
      <c r="BF34" s="152" t="s">
        <v>571</v>
      </c>
      <c r="BG34" s="152" t="s">
        <v>399</v>
      </c>
      <c r="BH34" s="152" t="s">
        <v>572</v>
      </c>
      <c r="BI34" s="152" t="s">
        <v>481</v>
      </c>
      <c r="BJ34" s="152" t="s">
        <v>54</v>
      </c>
      <c r="BK34" s="219" t="s">
        <v>95</v>
      </c>
      <c r="BL34" s="18"/>
      <c r="BM34" s="3"/>
    </row>
    <row r="35" spans="1:65" x14ac:dyDescent="0.2">
      <c r="A35" s="2"/>
      <c r="B35" s="2"/>
      <c r="C35" s="2"/>
      <c r="D35" s="102" t="s">
        <v>512</v>
      </c>
      <c r="E35" s="103" t="s">
        <v>200</v>
      </c>
      <c r="F35" s="104">
        <f>B4+(21*B6)</f>
        <v>22</v>
      </c>
      <c r="G35" s="2"/>
      <c r="H35" s="3"/>
      <c r="I35" s="14"/>
      <c r="J35" s="23">
        <f>F338</f>
        <v>325</v>
      </c>
      <c r="K35" s="24">
        <f>F337</f>
        <v>324</v>
      </c>
      <c r="L35" s="24">
        <f>F624</f>
        <v>611</v>
      </c>
      <c r="M35" s="24">
        <f>F354</f>
        <v>341</v>
      </c>
      <c r="N35" s="24">
        <f>F633</f>
        <v>620</v>
      </c>
      <c r="O35" s="24">
        <f>F356</f>
        <v>343</v>
      </c>
      <c r="P35" s="24">
        <f>F634</f>
        <v>621</v>
      </c>
      <c r="Q35" s="24">
        <f>F72</f>
        <v>59</v>
      </c>
      <c r="R35" s="24">
        <f>F613</f>
        <v>600</v>
      </c>
      <c r="S35" s="24">
        <f>F386</f>
        <v>373</v>
      </c>
      <c r="T35" s="24">
        <f>F327</f>
        <v>314</v>
      </c>
      <c r="U35" s="24">
        <f>F107</f>
        <v>94</v>
      </c>
      <c r="V35" s="24">
        <f>F648</f>
        <v>635</v>
      </c>
      <c r="W35" s="24">
        <f>F273</f>
        <v>260</v>
      </c>
      <c r="X35" s="24">
        <f>F55</f>
        <v>42</v>
      </c>
      <c r="Y35" s="24">
        <f>F220</f>
        <v>207</v>
      </c>
      <c r="Z35" s="24">
        <f>F517</f>
        <v>504</v>
      </c>
      <c r="AA35" s="24">
        <f>F186</f>
        <v>173</v>
      </c>
      <c r="AB35" s="24">
        <f>F332</f>
        <v>319</v>
      </c>
      <c r="AC35" s="24">
        <f>F84</f>
        <v>71</v>
      </c>
      <c r="AD35" s="24">
        <f>F642</f>
        <v>629</v>
      </c>
      <c r="AE35" s="24">
        <f>F19</f>
        <v>6</v>
      </c>
      <c r="AF35" s="24">
        <f>F375</f>
        <v>362</v>
      </c>
      <c r="AG35" s="24">
        <f>F433</f>
        <v>420</v>
      </c>
      <c r="AH35" s="24">
        <f>F364</f>
        <v>351</v>
      </c>
      <c r="AI35" s="87">
        <f>F210</f>
        <v>197</v>
      </c>
      <c r="AJ35" s="50">
        <f t="shared" si="3"/>
        <v>3969251</v>
      </c>
      <c r="AK35" s="17"/>
      <c r="AL35" s="154" t="s">
        <v>45</v>
      </c>
      <c r="AM35" s="156" t="s">
        <v>175</v>
      </c>
      <c r="AN35" s="156" t="s">
        <v>573</v>
      </c>
      <c r="AO35" s="156" t="s">
        <v>31</v>
      </c>
      <c r="AP35" s="156" t="s">
        <v>574</v>
      </c>
      <c r="AQ35" s="156" t="s">
        <v>79</v>
      </c>
      <c r="AR35" s="156" t="s">
        <v>575</v>
      </c>
      <c r="AS35" s="156" t="s">
        <v>117</v>
      </c>
      <c r="AT35" s="156" t="s">
        <v>576</v>
      </c>
      <c r="AU35" s="156" t="s">
        <v>145</v>
      </c>
      <c r="AV35" s="156" t="s">
        <v>207</v>
      </c>
      <c r="AW35" s="156" t="s">
        <v>150</v>
      </c>
      <c r="AX35" s="156" t="s">
        <v>577</v>
      </c>
      <c r="AY35" s="156" t="s">
        <v>578</v>
      </c>
      <c r="AZ35" s="156" t="s">
        <v>259</v>
      </c>
      <c r="BA35" s="156" t="s">
        <v>579</v>
      </c>
      <c r="BB35" s="156" t="s">
        <v>437</v>
      </c>
      <c r="BC35" s="156" t="s">
        <v>169</v>
      </c>
      <c r="BD35" s="156" t="s">
        <v>191</v>
      </c>
      <c r="BE35" s="156" t="s">
        <v>346</v>
      </c>
      <c r="BF35" s="156" t="s">
        <v>580</v>
      </c>
      <c r="BG35" s="156" t="s">
        <v>50</v>
      </c>
      <c r="BH35" s="156" t="s">
        <v>581</v>
      </c>
      <c r="BI35" s="156" t="s">
        <v>49</v>
      </c>
      <c r="BJ35" s="156" t="s">
        <v>300</v>
      </c>
      <c r="BK35" s="158" t="s">
        <v>58</v>
      </c>
      <c r="BL35" s="18"/>
      <c r="BM35" s="3"/>
    </row>
    <row r="36" spans="1:65" x14ac:dyDescent="0.2">
      <c r="A36" s="2"/>
      <c r="B36" s="2"/>
      <c r="C36" s="2"/>
      <c r="D36" s="102" t="s">
        <v>538</v>
      </c>
      <c r="E36" s="103" t="s">
        <v>200</v>
      </c>
      <c r="F36" s="104">
        <f>B4+(22*B6)</f>
        <v>23</v>
      </c>
      <c r="G36" s="2"/>
      <c r="H36" s="3"/>
      <c r="I36" s="14"/>
      <c r="J36" s="23">
        <f>F600</f>
        <v>587</v>
      </c>
      <c r="K36" s="24">
        <f>F104</f>
        <v>91</v>
      </c>
      <c r="L36" s="24">
        <f>F355</f>
        <v>342</v>
      </c>
      <c r="M36" s="24">
        <f>F115</f>
        <v>102</v>
      </c>
      <c r="N36" s="24">
        <f>F611</f>
        <v>598</v>
      </c>
      <c r="O36" s="24">
        <f>F113</f>
        <v>100</v>
      </c>
      <c r="P36" s="24">
        <f>F595</f>
        <v>582</v>
      </c>
      <c r="Q36" s="24">
        <f>F111</f>
        <v>98</v>
      </c>
      <c r="R36" s="24">
        <f>F592</f>
        <v>579</v>
      </c>
      <c r="S36" s="24">
        <f>F74</f>
        <v>61</v>
      </c>
      <c r="T36" s="24">
        <f>F301</f>
        <v>288</v>
      </c>
      <c r="U36" s="24">
        <f>F362</f>
        <v>349</v>
      </c>
      <c r="V36" s="24">
        <f>F325</f>
        <v>312</v>
      </c>
      <c r="W36" s="24">
        <f>F169</f>
        <v>156</v>
      </c>
      <c r="X36" s="24">
        <f>F310</f>
        <v>297</v>
      </c>
      <c r="Y36" s="24">
        <f>F116</f>
        <v>103</v>
      </c>
      <c r="Z36" s="24">
        <f>F483</f>
        <v>470</v>
      </c>
      <c r="AA36" s="24">
        <f>F127</f>
        <v>114</v>
      </c>
      <c r="AB36" s="24">
        <f>F475</f>
        <v>462</v>
      </c>
      <c r="AC36" s="24">
        <f>F396</f>
        <v>383</v>
      </c>
      <c r="AD36" s="24">
        <f>F330</f>
        <v>317</v>
      </c>
      <c r="AE36" s="24">
        <f>F502</f>
        <v>489</v>
      </c>
      <c r="AF36" s="24">
        <f>F605</f>
        <v>592</v>
      </c>
      <c r="AG36" s="24">
        <f>F598</f>
        <v>585</v>
      </c>
      <c r="AH36" s="24">
        <f>F615</f>
        <v>602</v>
      </c>
      <c r="AI36" s="87">
        <f>F155</f>
        <v>142</v>
      </c>
      <c r="AJ36" s="50">
        <f t="shared" si="3"/>
        <v>3969251</v>
      </c>
      <c r="AK36" s="17"/>
      <c r="AL36" s="154" t="s">
        <v>484</v>
      </c>
      <c r="AM36" s="156" t="s">
        <v>231</v>
      </c>
      <c r="AN36" s="156" t="s">
        <v>208</v>
      </c>
      <c r="AO36" s="156" t="s">
        <v>582</v>
      </c>
      <c r="AP36" s="156" t="s">
        <v>583</v>
      </c>
      <c r="AQ36" s="156" t="s">
        <v>506</v>
      </c>
      <c r="AR36" s="156" t="s">
        <v>535</v>
      </c>
      <c r="AS36" s="156" t="s">
        <v>436</v>
      </c>
      <c r="AT36" s="156" t="s">
        <v>527</v>
      </c>
      <c r="AU36" s="156" t="s">
        <v>165</v>
      </c>
      <c r="AV36" s="156" t="s">
        <v>269</v>
      </c>
      <c r="AW36" s="156" t="s">
        <v>239</v>
      </c>
      <c r="AX36" s="156" t="s">
        <v>584</v>
      </c>
      <c r="AY36" s="156" t="s">
        <v>585</v>
      </c>
      <c r="AZ36" s="156" t="s">
        <v>44</v>
      </c>
      <c r="BA36" s="156" t="s">
        <v>586</v>
      </c>
      <c r="BB36" s="156" t="s">
        <v>381</v>
      </c>
      <c r="BC36" s="156" t="s">
        <v>246</v>
      </c>
      <c r="BD36" s="156" t="s">
        <v>424</v>
      </c>
      <c r="BE36" s="156" t="s">
        <v>361</v>
      </c>
      <c r="BF36" s="156" t="s">
        <v>143</v>
      </c>
      <c r="BG36" s="156" t="s">
        <v>402</v>
      </c>
      <c r="BH36" s="156" t="s">
        <v>479</v>
      </c>
      <c r="BI36" s="156" t="s">
        <v>523</v>
      </c>
      <c r="BJ36" s="156" t="s">
        <v>587</v>
      </c>
      <c r="BK36" s="158" t="s">
        <v>247</v>
      </c>
      <c r="BL36" s="18"/>
      <c r="BM36" s="3"/>
    </row>
    <row r="37" spans="1:65" x14ac:dyDescent="0.2">
      <c r="A37" s="2"/>
      <c r="B37" s="2"/>
      <c r="C37" s="2"/>
      <c r="D37" s="102" t="s">
        <v>641</v>
      </c>
      <c r="E37" s="103" t="s">
        <v>200</v>
      </c>
      <c r="F37" s="104">
        <f>B4+(23*B6)</f>
        <v>24</v>
      </c>
      <c r="G37" s="2"/>
      <c r="H37" s="3"/>
      <c r="I37" s="14"/>
      <c r="J37" s="23">
        <f>F637</f>
        <v>624</v>
      </c>
      <c r="K37" s="24">
        <f>F79</f>
        <v>66</v>
      </c>
      <c r="L37" s="24">
        <f>F348</f>
        <v>335</v>
      </c>
      <c r="M37" s="24">
        <f>F349</f>
        <v>336</v>
      </c>
      <c r="N37" s="24">
        <f>F320</f>
        <v>307</v>
      </c>
      <c r="O37" s="24">
        <f>F382</f>
        <v>369</v>
      </c>
      <c r="P37" s="24">
        <f>F318</f>
        <v>305</v>
      </c>
      <c r="Q37" s="24">
        <f>F358</f>
        <v>345</v>
      </c>
      <c r="R37" s="24">
        <f>F342</f>
        <v>329</v>
      </c>
      <c r="S37" s="24">
        <f>F360</f>
        <v>347</v>
      </c>
      <c r="T37" s="24">
        <f>F596</f>
        <v>583</v>
      </c>
      <c r="U37" s="24">
        <f>F76</f>
        <v>63</v>
      </c>
      <c r="V37" s="24">
        <f>F612</f>
        <v>599</v>
      </c>
      <c r="W37" s="24">
        <f>F403</f>
        <v>390</v>
      </c>
      <c r="X37" s="24">
        <f>F533</f>
        <v>520</v>
      </c>
      <c r="Y37" s="24">
        <f>F353</f>
        <v>340</v>
      </c>
      <c r="Z37" s="24">
        <f>F675</f>
        <v>662</v>
      </c>
      <c r="AA37" s="24">
        <f>F394</f>
        <v>381</v>
      </c>
      <c r="AB37" s="24">
        <f>F20</f>
        <v>7</v>
      </c>
      <c r="AC37" s="24">
        <f>F188</f>
        <v>175</v>
      </c>
      <c r="AD37" s="24">
        <f>F617</f>
        <v>604</v>
      </c>
      <c r="AE37" s="24">
        <f>F97</f>
        <v>84</v>
      </c>
      <c r="AF37" s="24">
        <f>F94</f>
        <v>81</v>
      </c>
      <c r="AG37" s="24">
        <f>F166</f>
        <v>153</v>
      </c>
      <c r="AH37" s="24">
        <f>F641</f>
        <v>628</v>
      </c>
      <c r="AI37" s="87">
        <f>F181</f>
        <v>168</v>
      </c>
      <c r="AJ37" s="50">
        <f t="shared" si="3"/>
        <v>3969251</v>
      </c>
      <c r="AK37" s="17"/>
      <c r="AL37" s="154" t="s">
        <v>588</v>
      </c>
      <c r="AM37" s="156" t="s">
        <v>149</v>
      </c>
      <c r="AN37" s="156" t="s">
        <v>554</v>
      </c>
      <c r="AO37" s="156" t="s">
        <v>589</v>
      </c>
      <c r="AP37" s="156" t="s">
        <v>423</v>
      </c>
      <c r="AQ37" s="156" t="s">
        <v>32</v>
      </c>
      <c r="AR37" s="156" t="s">
        <v>359</v>
      </c>
      <c r="AS37" s="156" t="s">
        <v>144</v>
      </c>
      <c r="AT37" s="156" t="s">
        <v>159</v>
      </c>
      <c r="AU37" s="156" t="s">
        <v>192</v>
      </c>
      <c r="AV37" s="156" t="s">
        <v>555</v>
      </c>
      <c r="AW37" s="156" t="s">
        <v>230</v>
      </c>
      <c r="AX37" s="156" t="s">
        <v>590</v>
      </c>
      <c r="AY37" s="156" t="s">
        <v>591</v>
      </c>
      <c r="AZ37" s="156" t="s">
        <v>592</v>
      </c>
      <c r="BA37" s="156" t="s">
        <v>160</v>
      </c>
      <c r="BB37" s="156" t="s">
        <v>593</v>
      </c>
      <c r="BC37" s="156" t="s">
        <v>47</v>
      </c>
      <c r="BD37" s="156" t="s">
        <v>228</v>
      </c>
      <c r="BE37" s="156" t="s">
        <v>350</v>
      </c>
      <c r="BF37" s="156" t="s">
        <v>594</v>
      </c>
      <c r="BG37" s="156" t="s">
        <v>199</v>
      </c>
      <c r="BH37" s="156" t="s">
        <v>261</v>
      </c>
      <c r="BI37" s="156" t="s">
        <v>476</v>
      </c>
      <c r="BJ37" s="156" t="s">
        <v>595</v>
      </c>
      <c r="BK37" s="158" t="s">
        <v>185</v>
      </c>
      <c r="BL37" s="18"/>
      <c r="BM37" s="3"/>
    </row>
    <row r="38" spans="1:65" x14ac:dyDescent="0.2">
      <c r="A38" s="2"/>
      <c r="B38" s="2"/>
      <c r="C38" s="2"/>
      <c r="D38" s="102" t="s">
        <v>668</v>
      </c>
      <c r="E38" s="103" t="s">
        <v>200</v>
      </c>
      <c r="F38" s="104">
        <f>B4+(24*B6)</f>
        <v>25</v>
      </c>
      <c r="G38" s="2"/>
      <c r="H38" s="3"/>
      <c r="I38" s="14"/>
      <c r="J38" s="23">
        <f>F546</f>
        <v>533</v>
      </c>
      <c r="K38" s="24">
        <f>F157</f>
        <v>144</v>
      </c>
      <c r="L38" s="24">
        <f>F534</f>
        <v>521</v>
      </c>
      <c r="M38" s="24">
        <f>F146</f>
        <v>133</v>
      </c>
      <c r="N38" s="24">
        <f>F357</f>
        <v>344</v>
      </c>
      <c r="O38" s="24">
        <f>F148</f>
        <v>135</v>
      </c>
      <c r="P38" s="24">
        <f>F554</f>
        <v>541</v>
      </c>
      <c r="Q38" s="24">
        <f>F150</f>
        <v>137</v>
      </c>
      <c r="R38" s="24">
        <f>F553</f>
        <v>540</v>
      </c>
      <c r="S38" s="24">
        <f>F152</f>
        <v>139</v>
      </c>
      <c r="T38" s="24">
        <f>F550</f>
        <v>537</v>
      </c>
      <c r="U38" s="24">
        <f>F154</f>
        <v>141</v>
      </c>
      <c r="V38" s="24">
        <f>F274</f>
        <v>261</v>
      </c>
      <c r="W38" s="24">
        <f>F92</f>
        <v>79</v>
      </c>
      <c r="X38" s="24">
        <f>F585</f>
        <v>572</v>
      </c>
      <c r="Y38" s="24">
        <f>F275</f>
        <v>262</v>
      </c>
      <c r="Z38" s="24">
        <f>F578</f>
        <v>565</v>
      </c>
      <c r="AA38" s="24">
        <f>F56</f>
        <v>43</v>
      </c>
      <c r="AB38" s="24">
        <f>F306</f>
        <v>293</v>
      </c>
      <c r="AC38" s="24">
        <f>F370</f>
        <v>357</v>
      </c>
      <c r="AD38" s="24">
        <f>F304</f>
        <v>291</v>
      </c>
      <c r="AE38" s="24">
        <f>F621</f>
        <v>608</v>
      </c>
      <c r="AF38" s="24">
        <f>F63</f>
        <v>50</v>
      </c>
      <c r="AG38" s="24">
        <f>F652</f>
        <v>639</v>
      </c>
      <c r="AH38" s="24">
        <f>F468</f>
        <v>455</v>
      </c>
      <c r="AI38" s="87">
        <f>F494</f>
        <v>481</v>
      </c>
      <c r="AJ38" s="50">
        <f t="shared" si="3"/>
        <v>3969251</v>
      </c>
      <c r="AK38" s="17"/>
      <c r="AL38" s="154" t="s">
        <v>452</v>
      </c>
      <c r="AM38" s="156" t="s">
        <v>292</v>
      </c>
      <c r="AN38" s="156" t="s">
        <v>426</v>
      </c>
      <c r="AO38" s="156" t="s">
        <v>152</v>
      </c>
      <c r="AP38" s="156" t="s">
        <v>254</v>
      </c>
      <c r="AQ38" s="156" t="s">
        <v>217</v>
      </c>
      <c r="AR38" s="156" t="s">
        <v>396</v>
      </c>
      <c r="AS38" s="156" t="s">
        <v>263</v>
      </c>
      <c r="AT38" s="156" t="s">
        <v>438</v>
      </c>
      <c r="AU38" s="156" t="s">
        <v>5</v>
      </c>
      <c r="AV38" s="156" t="s">
        <v>403</v>
      </c>
      <c r="AW38" s="156" t="s">
        <v>73</v>
      </c>
      <c r="AX38" s="156" t="s">
        <v>141</v>
      </c>
      <c r="AY38" s="156" t="s">
        <v>215</v>
      </c>
      <c r="AZ38" s="156" t="s">
        <v>598</v>
      </c>
      <c r="BA38" s="156" t="s">
        <v>10</v>
      </c>
      <c r="BB38" s="156" t="s">
        <v>518</v>
      </c>
      <c r="BC38" s="156" t="s">
        <v>132</v>
      </c>
      <c r="BD38" s="156" t="s">
        <v>237</v>
      </c>
      <c r="BE38" s="156" t="s">
        <v>336</v>
      </c>
      <c r="BF38" s="156" t="s">
        <v>190</v>
      </c>
      <c r="BG38" s="156" t="s">
        <v>599</v>
      </c>
      <c r="BH38" s="156" t="s">
        <v>600</v>
      </c>
      <c r="BI38" s="156" t="s">
        <v>601</v>
      </c>
      <c r="BJ38" s="156" t="s">
        <v>339</v>
      </c>
      <c r="BK38" s="158" t="s">
        <v>324</v>
      </c>
      <c r="BL38" s="18"/>
      <c r="BM38" s="3"/>
    </row>
    <row r="39" spans="1:65" x14ac:dyDescent="0.2">
      <c r="A39" s="2"/>
      <c r="B39" s="2"/>
      <c r="C39" s="2"/>
      <c r="D39" s="102" t="s">
        <v>706</v>
      </c>
      <c r="E39" s="103" t="s">
        <v>200</v>
      </c>
      <c r="F39" s="104">
        <f>B4+(25*B6)</f>
        <v>26</v>
      </c>
      <c r="G39" s="2"/>
      <c r="H39" s="3"/>
      <c r="I39" s="14"/>
      <c r="J39" s="23">
        <f>F572</f>
        <v>559</v>
      </c>
      <c r="K39" s="24">
        <f>F130</f>
        <v>117</v>
      </c>
      <c r="L39" s="24">
        <f>F574</f>
        <v>561</v>
      </c>
      <c r="M39" s="24">
        <f>F141</f>
        <v>128</v>
      </c>
      <c r="N39" s="24">
        <f>F565</f>
        <v>552</v>
      </c>
      <c r="O39" s="24">
        <f>F347</f>
        <v>334</v>
      </c>
      <c r="P39" s="24">
        <f>F563</f>
        <v>550</v>
      </c>
      <c r="Q39" s="24">
        <f>F137</f>
        <v>124</v>
      </c>
      <c r="R39" s="24">
        <f>F570</f>
        <v>557</v>
      </c>
      <c r="S39" s="24">
        <f>F135</f>
        <v>122</v>
      </c>
      <c r="T39" s="24">
        <f>F560</f>
        <v>547</v>
      </c>
      <c r="U39" s="24">
        <f>F133</f>
        <v>120</v>
      </c>
      <c r="V39" s="24">
        <f>F569</f>
        <v>556</v>
      </c>
      <c r="W39" s="24">
        <f>F377</f>
        <v>364</v>
      </c>
      <c r="X39" s="24">
        <f>F336</f>
        <v>323</v>
      </c>
      <c r="Y39" s="24">
        <f>F67</f>
        <v>54</v>
      </c>
      <c r="Z39" s="24">
        <f>F625</f>
        <v>612</v>
      </c>
      <c r="AA39" s="24">
        <f>F205</f>
        <v>192</v>
      </c>
      <c r="AB39" s="24">
        <f>F604</f>
        <v>591</v>
      </c>
      <c r="AC39" s="24">
        <f>F99</f>
        <v>86</v>
      </c>
      <c r="AD39" s="24">
        <f>F373</f>
        <v>360</v>
      </c>
      <c r="AE39" s="24">
        <f>F123</f>
        <v>110</v>
      </c>
      <c r="AF39" s="24">
        <f>F537</f>
        <v>524</v>
      </c>
      <c r="AG39" s="24">
        <f>F225</f>
        <v>212</v>
      </c>
      <c r="AH39" s="24">
        <f>F209</f>
        <v>196</v>
      </c>
      <c r="AI39" s="87">
        <f>F363</f>
        <v>350</v>
      </c>
      <c r="AJ39" s="50">
        <f t="shared" si="3"/>
        <v>3969251</v>
      </c>
      <c r="AK39" s="17"/>
      <c r="AL39" s="154" t="s">
        <v>493</v>
      </c>
      <c r="AM39" s="156" t="s">
        <v>167</v>
      </c>
      <c r="AN39" s="156" t="s">
        <v>477</v>
      </c>
      <c r="AO39" s="156" t="s">
        <v>602</v>
      </c>
      <c r="AP39" s="156" t="s">
        <v>520</v>
      </c>
      <c r="AQ39" s="156" t="s">
        <v>517</v>
      </c>
      <c r="AR39" s="156" t="s">
        <v>552</v>
      </c>
      <c r="AS39" s="156" t="s">
        <v>467</v>
      </c>
      <c r="AT39" s="156" t="s">
        <v>509</v>
      </c>
      <c r="AU39" s="156" t="s">
        <v>323</v>
      </c>
      <c r="AV39" s="156" t="s">
        <v>547</v>
      </c>
      <c r="AW39" s="156" t="s">
        <v>104</v>
      </c>
      <c r="AX39" s="156" t="s">
        <v>560</v>
      </c>
      <c r="AY39" s="156" t="s">
        <v>603</v>
      </c>
      <c r="AZ39" s="156" t="s">
        <v>299</v>
      </c>
      <c r="BA39" s="156" t="s">
        <v>133</v>
      </c>
      <c r="BB39" s="156" t="s">
        <v>604</v>
      </c>
      <c r="BC39" s="156" t="s">
        <v>90</v>
      </c>
      <c r="BD39" s="156" t="s">
        <v>514</v>
      </c>
      <c r="BE39" s="156" t="s">
        <v>245</v>
      </c>
      <c r="BF39" s="156" t="s">
        <v>522</v>
      </c>
      <c r="BG39" s="156" t="s">
        <v>135</v>
      </c>
      <c r="BH39" s="156" t="s">
        <v>458</v>
      </c>
      <c r="BI39" s="156" t="s">
        <v>171</v>
      </c>
      <c r="BJ39" s="156" t="s">
        <v>186</v>
      </c>
      <c r="BK39" s="158" t="s">
        <v>111</v>
      </c>
      <c r="BL39" s="18"/>
      <c r="BM39" s="3"/>
    </row>
    <row r="40" spans="1:65" x14ac:dyDescent="0.2">
      <c r="A40" s="2"/>
      <c r="B40" s="2"/>
      <c r="C40" s="2"/>
      <c r="D40" s="102" t="s">
        <v>1</v>
      </c>
      <c r="E40" s="103" t="s">
        <v>200</v>
      </c>
      <c r="F40" s="104">
        <f>B4+(26*B6)</f>
        <v>27</v>
      </c>
      <c r="G40" s="2"/>
      <c r="H40" s="3"/>
      <c r="I40" s="14"/>
      <c r="J40" s="23">
        <f>F484</f>
        <v>471</v>
      </c>
      <c r="K40" s="24">
        <f>F207</f>
        <v>194</v>
      </c>
      <c r="L40" s="24">
        <f>F495</f>
        <v>482</v>
      </c>
      <c r="M40" s="24">
        <f>F219</f>
        <v>206</v>
      </c>
      <c r="N40" s="24">
        <f>F485</f>
        <v>472</v>
      </c>
      <c r="O40" s="24">
        <f>F217</f>
        <v>204</v>
      </c>
      <c r="P40" s="24">
        <f>F359</f>
        <v>346</v>
      </c>
      <c r="Q40" s="24">
        <f>F215</f>
        <v>202</v>
      </c>
      <c r="R40" s="24">
        <f>F49</f>
        <v>36</v>
      </c>
      <c r="S40" s="24">
        <f>F651</f>
        <v>638</v>
      </c>
      <c r="T40" s="24">
        <f>F490</f>
        <v>477</v>
      </c>
      <c r="U40" s="24">
        <f>F655</f>
        <v>642</v>
      </c>
      <c r="V40" s="24">
        <f>F607</f>
        <v>594</v>
      </c>
      <c r="W40" s="24">
        <f>F118</f>
        <v>105</v>
      </c>
      <c r="X40" s="24">
        <f>F457</f>
        <v>444</v>
      </c>
      <c r="Y40" s="24">
        <f>F142</f>
        <v>129</v>
      </c>
      <c r="Z40" s="24">
        <f>F57</f>
        <v>44</v>
      </c>
      <c r="AA40" s="24">
        <f>F368</f>
        <v>355</v>
      </c>
      <c r="AB40" s="24">
        <f>F576</f>
        <v>563</v>
      </c>
      <c r="AC40" s="24">
        <f>F620</f>
        <v>607</v>
      </c>
      <c r="AD40" s="24">
        <f>F539</f>
        <v>526</v>
      </c>
      <c r="AE40" s="24">
        <f>F372</f>
        <v>359</v>
      </c>
      <c r="AF40" s="24">
        <f>F302</f>
        <v>289</v>
      </c>
      <c r="AG40" s="24">
        <f>F192</f>
        <v>179</v>
      </c>
      <c r="AH40" s="24">
        <f>F27</f>
        <v>14</v>
      </c>
      <c r="AI40" s="87">
        <f>F236</f>
        <v>223</v>
      </c>
      <c r="AJ40" s="50">
        <f t="shared" si="3"/>
        <v>3969251</v>
      </c>
      <c r="AK40" s="17"/>
      <c r="AL40" s="154" t="s">
        <v>375</v>
      </c>
      <c r="AM40" s="156" t="s">
        <v>138</v>
      </c>
      <c r="AN40" s="156" t="s">
        <v>358</v>
      </c>
      <c r="AO40" s="156" t="s">
        <v>606</v>
      </c>
      <c r="AP40" s="156" t="s">
        <v>362</v>
      </c>
      <c r="AQ40" s="156" t="s">
        <v>485</v>
      </c>
      <c r="AR40" s="156" t="s">
        <v>13</v>
      </c>
      <c r="AS40" s="156" t="s">
        <v>466</v>
      </c>
      <c r="AT40" s="156" t="s">
        <v>101</v>
      </c>
      <c r="AU40" s="156" t="s">
        <v>607</v>
      </c>
      <c r="AV40" s="156" t="s">
        <v>330</v>
      </c>
      <c r="AW40" s="156" t="s">
        <v>608</v>
      </c>
      <c r="AX40" s="156" t="s">
        <v>548</v>
      </c>
      <c r="AY40" s="156" t="s">
        <v>151</v>
      </c>
      <c r="AZ40" s="156" t="s">
        <v>366</v>
      </c>
      <c r="BA40" s="156" t="s">
        <v>609</v>
      </c>
      <c r="BB40" s="156" t="s">
        <v>347</v>
      </c>
      <c r="BC40" s="156" t="s">
        <v>96</v>
      </c>
      <c r="BD40" s="156" t="s">
        <v>483</v>
      </c>
      <c r="BE40" s="156" t="s">
        <v>610</v>
      </c>
      <c r="BF40" s="156" t="s">
        <v>303</v>
      </c>
      <c r="BG40" s="156" t="s">
        <v>414</v>
      </c>
      <c r="BH40" s="156" t="s">
        <v>142</v>
      </c>
      <c r="BI40" s="156" t="s">
        <v>557</v>
      </c>
      <c r="BJ40" s="156" t="s">
        <v>258</v>
      </c>
      <c r="BK40" s="158" t="s">
        <v>8</v>
      </c>
      <c r="BL40" s="18"/>
      <c r="BM40" s="3"/>
    </row>
    <row r="41" spans="1:65" x14ac:dyDescent="0.2">
      <c r="A41" s="2"/>
      <c r="B41" s="2"/>
      <c r="C41" s="2"/>
      <c r="D41" s="102" t="s">
        <v>197</v>
      </c>
      <c r="E41" s="103" t="s">
        <v>200</v>
      </c>
      <c r="F41" s="104">
        <f>B4+(27*B6)</f>
        <v>28</v>
      </c>
      <c r="G41" s="2"/>
      <c r="H41" s="3"/>
      <c r="I41" s="14"/>
      <c r="J41" s="23">
        <f>F529</f>
        <v>516</v>
      </c>
      <c r="K41" s="24">
        <f>F183</f>
        <v>170</v>
      </c>
      <c r="L41" s="24">
        <f>F520</f>
        <v>507</v>
      </c>
      <c r="M41" s="24">
        <f>F172</f>
        <v>159</v>
      </c>
      <c r="N41" s="24">
        <f>F519</f>
        <v>506</v>
      </c>
      <c r="O41" s="24">
        <f>F174</f>
        <v>161</v>
      </c>
      <c r="P41" s="24">
        <f>F518</f>
        <v>505</v>
      </c>
      <c r="Q41" s="24">
        <f>F345</f>
        <v>332</v>
      </c>
      <c r="R41" s="24">
        <f>F525</f>
        <v>512</v>
      </c>
      <c r="S41" s="24">
        <f>F178</f>
        <v>165</v>
      </c>
      <c r="T41" s="24">
        <f>F526</f>
        <v>513</v>
      </c>
      <c r="U41" s="24">
        <f>F180</f>
        <v>167</v>
      </c>
      <c r="V41" s="24">
        <f>F491</f>
        <v>478</v>
      </c>
      <c r="W41" s="24">
        <f>F195</f>
        <v>182</v>
      </c>
      <c r="X41" s="24">
        <f>F587</f>
        <v>574</v>
      </c>
      <c r="Y41" s="24">
        <f>F509</f>
        <v>496</v>
      </c>
      <c r="Z41" s="24">
        <f>F559</f>
        <v>546</v>
      </c>
      <c r="AA41" s="24">
        <f>F638</f>
        <v>625</v>
      </c>
      <c r="AB41" s="24">
        <f>F98</f>
        <v>85</v>
      </c>
      <c r="AC41" s="24">
        <f>F162</f>
        <v>149</v>
      </c>
      <c r="AD41" s="24">
        <f>F87</f>
        <v>74</v>
      </c>
      <c r="AE41" s="24">
        <f>F86</f>
        <v>73</v>
      </c>
      <c r="AF41" s="24">
        <f>F571</f>
        <v>558</v>
      </c>
      <c r="AG41" s="24">
        <f>F199</f>
        <v>186</v>
      </c>
      <c r="AH41" s="24">
        <f>F511</f>
        <v>498</v>
      </c>
      <c r="AI41" s="87">
        <f>F77</f>
        <v>64</v>
      </c>
      <c r="AJ41" s="50">
        <f t="shared" si="3"/>
        <v>3969251</v>
      </c>
      <c r="AK41" s="17"/>
      <c r="AL41" s="154" t="s">
        <v>487</v>
      </c>
      <c r="AM41" s="156" t="s">
        <v>248</v>
      </c>
      <c r="AN41" s="156" t="s">
        <v>444</v>
      </c>
      <c r="AO41" s="156" t="s">
        <v>106</v>
      </c>
      <c r="AP41" s="156" t="s">
        <v>446</v>
      </c>
      <c r="AQ41" s="156" t="s">
        <v>153</v>
      </c>
      <c r="AR41" s="156" t="s">
        <v>422</v>
      </c>
      <c r="AS41" s="156" t="s">
        <v>462</v>
      </c>
      <c r="AT41" s="156" t="s">
        <v>415</v>
      </c>
      <c r="AU41" s="156" t="s">
        <v>264</v>
      </c>
      <c r="AV41" s="156" t="s">
        <v>407</v>
      </c>
      <c r="AW41" s="156" t="s">
        <v>6</v>
      </c>
      <c r="AX41" s="156" t="s">
        <v>343</v>
      </c>
      <c r="AY41" s="156" t="s">
        <v>611</v>
      </c>
      <c r="AZ41" s="156" t="s">
        <v>508</v>
      </c>
      <c r="BA41" s="156" t="s">
        <v>455</v>
      </c>
      <c r="BB41" s="156" t="s">
        <v>612</v>
      </c>
      <c r="BC41" s="156" t="s">
        <v>613</v>
      </c>
      <c r="BD41" s="156" t="s">
        <v>71</v>
      </c>
      <c r="BE41" s="156" t="s">
        <v>321</v>
      </c>
      <c r="BF41" s="156" t="s">
        <v>529</v>
      </c>
      <c r="BG41" s="156" t="s">
        <v>465</v>
      </c>
      <c r="BH41" s="156" t="s">
        <v>534</v>
      </c>
      <c r="BI41" s="156" t="s">
        <v>235</v>
      </c>
      <c r="BJ41" s="156" t="s">
        <v>421</v>
      </c>
      <c r="BK41" s="158" t="s">
        <v>102</v>
      </c>
      <c r="BL41" s="18"/>
      <c r="BM41" s="3"/>
    </row>
    <row r="42" spans="1:65" x14ac:dyDescent="0.2">
      <c r="A42" s="2"/>
      <c r="B42" s="2"/>
      <c r="C42" s="2"/>
      <c r="D42" s="102" t="s">
        <v>69</v>
      </c>
      <c r="E42" s="103" t="s">
        <v>200</v>
      </c>
      <c r="F42" s="104">
        <f>B4+(28*B6)</f>
        <v>29</v>
      </c>
      <c r="G42" s="2"/>
      <c r="H42" s="3"/>
      <c r="I42" s="14"/>
      <c r="J42" s="23">
        <f>F441</f>
        <v>428</v>
      </c>
      <c r="K42" s="24">
        <f>F261</f>
        <v>248</v>
      </c>
      <c r="L42" s="24">
        <f>F453</f>
        <v>440</v>
      </c>
      <c r="M42" s="24">
        <f>F250</f>
        <v>237</v>
      </c>
      <c r="N42" s="24">
        <f>F450</f>
        <v>437</v>
      </c>
      <c r="O42" s="24">
        <f>F252</f>
        <v>239</v>
      </c>
      <c r="P42" s="24">
        <f>F32</f>
        <v>19</v>
      </c>
      <c r="Q42" s="24">
        <f>F661</f>
        <v>648</v>
      </c>
      <c r="R42" s="24">
        <f>F75</f>
        <v>62</v>
      </c>
      <c r="S42" s="24">
        <f>F670</f>
        <v>657</v>
      </c>
      <c r="T42" s="24">
        <f>F445</f>
        <v>432</v>
      </c>
      <c r="U42" s="24">
        <f>F671</f>
        <v>658</v>
      </c>
      <c r="V42" s="24">
        <f>F481</f>
        <v>468</v>
      </c>
      <c r="W42" s="24">
        <f>F222</f>
        <v>209</v>
      </c>
      <c r="X42" s="24">
        <f>F543</f>
        <v>530</v>
      </c>
      <c r="Y42" s="24">
        <f>F145</f>
        <v>132</v>
      </c>
      <c r="Z42" s="24">
        <f>F308</f>
        <v>295</v>
      </c>
      <c r="AA42" s="24">
        <f>F309</f>
        <v>296</v>
      </c>
      <c r="AB42" s="24">
        <f>F59</f>
        <v>46</v>
      </c>
      <c r="AC42" s="24">
        <f>F125</f>
        <v>112</v>
      </c>
      <c r="AD42" s="24">
        <f>F503</f>
        <v>490</v>
      </c>
      <c r="AE42" s="24">
        <f>F190</f>
        <v>177</v>
      </c>
      <c r="AF42" s="24">
        <f>F479</f>
        <v>466</v>
      </c>
      <c r="AG42" s="24">
        <f>F400</f>
        <v>387</v>
      </c>
      <c r="AH42" s="24">
        <f>F608</f>
        <v>595</v>
      </c>
      <c r="AI42" s="87">
        <f>F106</f>
        <v>93</v>
      </c>
      <c r="AJ42" s="50">
        <f t="shared" si="3"/>
        <v>3969251</v>
      </c>
      <c r="AK42" s="17"/>
      <c r="AL42" s="154" t="s">
        <v>257</v>
      </c>
      <c r="AM42" s="156" t="s">
        <v>75</v>
      </c>
      <c r="AN42" s="156" t="s">
        <v>614</v>
      </c>
      <c r="AO42" s="156" t="s">
        <v>251</v>
      </c>
      <c r="AP42" s="156" t="s">
        <v>410</v>
      </c>
      <c r="AQ42" s="156" t="s">
        <v>296</v>
      </c>
      <c r="AR42" s="156" t="s">
        <v>377</v>
      </c>
      <c r="AS42" s="156" t="s">
        <v>615</v>
      </c>
      <c r="AT42" s="156" t="s">
        <v>52</v>
      </c>
      <c r="AU42" s="156" t="s">
        <v>616</v>
      </c>
      <c r="AV42" s="156" t="s">
        <v>67</v>
      </c>
      <c r="AW42" s="156" t="s">
        <v>617</v>
      </c>
      <c r="AX42" s="156" t="s">
        <v>618</v>
      </c>
      <c r="AY42" s="156" t="s">
        <v>250</v>
      </c>
      <c r="AZ42" s="156" t="s">
        <v>419</v>
      </c>
      <c r="BA42" s="156" t="s">
        <v>278</v>
      </c>
      <c r="BB42" s="156" t="s">
        <v>298</v>
      </c>
      <c r="BC42" s="156" t="s">
        <v>174</v>
      </c>
      <c r="BD42" s="156" t="s">
        <v>409</v>
      </c>
      <c r="BE42" s="156" t="s">
        <v>183</v>
      </c>
      <c r="BF42" s="156" t="s">
        <v>516</v>
      </c>
      <c r="BG42" s="156" t="s">
        <v>442</v>
      </c>
      <c r="BH42" s="156" t="s">
        <v>619</v>
      </c>
      <c r="BI42" s="156" t="s">
        <v>526</v>
      </c>
      <c r="BJ42" s="156" t="s">
        <v>491</v>
      </c>
      <c r="BK42" s="158" t="s">
        <v>276</v>
      </c>
      <c r="BL42" s="18"/>
      <c r="BM42" s="3"/>
    </row>
    <row r="43" spans="1:65" x14ac:dyDescent="0.2">
      <c r="A43" s="2"/>
      <c r="B43" s="2"/>
      <c r="C43" s="2"/>
      <c r="D43" s="102" t="s">
        <v>243</v>
      </c>
      <c r="E43" s="103" t="s">
        <v>200</v>
      </c>
      <c r="F43" s="104">
        <f>B4+(29*B6)</f>
        <v>30</v>
      </c>
      <c r="G43" s="2"/>
      <c r="H43" s="3"/>
      <c r="I43" s="14"/>
      <c r="J43" s="23">
        <f>F458</f>
        <v>445</v>
      </c>
      <c r="K43" s="24">
        <f>F233</f>
        <v>220</v>
      </c>
      <c r="L43" s="24">
        <f>F469</f>
        <v>456</v>
      </c>
      <c r="M43" s="24">
        <f>F245</f>
        <v>232</v>
      </c>
      <c r="N43" s="24">
        <f>F461</f>
        <v>448</v>
      </c>
      <c r="O43" s="24">
        <f>F243</f>
        <v>230</v>
      </c>
      <c r="P43" s="24">
        <f>F47</f>
        <v>34</v>
      </c>
      <c r="Q43" s="24">
        <f>F667</f>
        <v>654</v>
      </c>
      <c r="R43" s="24">
        <f>F679</f>
        <v>666</v>
      </c>
      <c r="S43" s="24">
        <f>F343</f>
        <v>330</v>
      </c>
      <c r="T43" s="24">
        <f>F471</f>
        <v>458</v>
      </c>
      <c r="U43" s="24">
        <f>F29</f>
        <v>16</v>
      </c>
      <c r="V43" s="24">
        <f>F535</f>
        <v>522</v>
      </c>
      <c r="W43" s="24">
        <f>F196</f>
        <v>183</v>
      </c>
      <c r="X43" s="24">
        <f>F24</f>
        <v>11</v>
      </c>
      <c r="Y43" s="24">
        <f>F249</f>
        <v>236</v>
      </c>
      <c r="Z43" s="24">
        <f>F230</f>
        <v>217</v>
      </c>
      <c r="AA43" s="24">
        <f>F542</f>
        <v>529</v>
      </c>
      <c r="AB43" s="24">
        <f>F686</f>
        <v>673</v>
      </c>
      <c r="AC43" s="24">
        <f>F58</f>
        <v>45</v>
      </c>
      <c r="AD43" s="24">
        <f>F513</f>
        <v>500</v>
      </c>
      <c r="AE43" s="24">
        <f>F398</f>
        <v>385</v>
      </c>
      <c r="AF43" s="24">
        <f>F522</f>
        <v>509</v>
      </c>
      <c r="AG43" s="24">
        <f>F296</f>
        <v>283</v>
      </c>
      <c r="AH43" s="24">
        <f>F286</f>
        <v>273</v>
      </c>
      <c r="AI43" s="87">
        <f>F259</f>
        <v>246</v>
      </c>
      <c r="AJ43" s="50">
        <f t="shared" si="3"/>
        <v>3969251</v>
      </c>
      <c r="AK43" s="17"/>
      <c r="AL43" s="154" t="s">
        <v>349</v>
      </c>
      <c r="AM43" s="156" t="s">
        <v>91</v>
      </c>
      <c r="AN43" s="156" t="s">
        <v>311</v>
      </c>
      <c r="AO43" s="156" t="s">
        <v>621</v>
      </c>
      <c r="AP43" s="156" t="s">
        <v>373</v>
      </c>
      <c r="AQ43" s="156" t="s">
        <v>549</v>
      </c>
      <c r="AR43" s="156" t="s">
        <v>51</v>
      </c>
      <c r="AS43" s="156" t="s">
        <v>622</v>
      </c>
      <c r="AT43" s="156" t="s">
        <v>623</v>
      </c>
      <c r="AU43" s="156" t="s">
        <v>319</v>
      </c>
      <c r="AV43" s="156" t="s">
        <v>316</v>
      </c>
      <c r="AW43" s="156" t="s">
        <v>313</v>
      </c>
      <c r="AX43" s="156" t="s">
        <v>420</v>
      </c>
      <c r="AY43" s="156" t="s">
        <v>294</v>
      </c>
      <c r="AZ43" s="156" t="s">
        <v>35</v>
      </c>
      <c r="BA43" s="156" t="s">
        <v>60</v>
      </c>
      <c r="BB43" s="156" t="s">
        <v>155</v>
      </c>
      <c r="BC43" s="156" t="s">
        <v>456</v>
      </c>
      <c r="BD43" s="156" t="s">
        <v>624</v>
      </c>
      <c r="BE43" s="156" t="s">
        <v>315</v>
      </c>
      <c r="BF43" s="156" t="s">
        <v>451</v>
      </c>
      <c r="BG43" s="156" t="s">
        <v>418</v>
      </c>
      <c r="BH43" s="156" t="s">
        <v>433</v>
      </c>
      <c r="BI43" s="156" t="s">
        <v>489</v>
      </c>
      <c r="BJ43" s="156" t="s">
        <v>28</v>
      </c>
      <c r="BK43" s="158" t="s">
        <v>27</v>
      </c>
      <c r="BL43" s="18"/>
      <c r="BM43" s="3"/>
    </row>
    <row r="44" spans="1:65" x14ac:dyDescent="0.2">
      <c r="A44" s="2"/>
      <c r="B44" s="2"/>
      <c r="C44" s="2"/>
      <c r="D44" s="102" t="s">
        <v>116</v>
      </c>
      <c r="E44" s="103" t="s">
        <v>200</v>
      </c>
      <c r="F44" s="104">
        <f>B4+(30*B6)</f>
        <v>31</v>
      </c>
      <c r="G44" s="2"/>
      <c r="H44" s="3"/>
      <c r="I44" s="14"/>
      <c r="J44" s="23">
        <f>F54</f>
        <v>41</v>
      </c>
      <c r="K44" s="24">
        <f>F639</f>
        <v>626</v>
      </c>
      <c r="L44" s="24">
        <f>F43</f>
        <v>30</v>
      </c>
      <c r="M44" s="24">
        <f>F657</f>
        <v>644</v>
      </c>
      <c r="N44" s="24">
        <f>F45</f>
        <v>32</v>
      </c>
      <c r="O44" s="24">
        <f>F658</f>
        <v>645</v>
      </c>
      <c r="P44" s="24">
        <f>F660</f>
        <v>647</v>
      </c>
      <c r="Q44" s="24">
        <f>F241</f>
        <v>228</v>
      </c>
      <c r="R44" s="24">
        <f>F489</f>
        <v>476</v>
      </c>
      <c r="S44" s="24">
        <f>F282</f>
        <v>269</v>
      </c>
      <c r="T44" s="24">
        <f>F402</f>
        <v>389</v>
      </c>
      <c r="U44" s="24">
        <f>F237</f>
        <v>224</v>
      </c>
      <c r="V44" s="24">
        <f>F455</f>
        <v>442</v>
      </c>
      <c r="W44" s="24">
        <f>F299</f>
        <v>286</v>
      </c>
      <c r="X44" s="24">
        <f>F128</f>
        <v>115</v>
      </c>
      <c r="Y44" s="24">
        <f>F324</f>
        <v>311</v>
      </c>
      <c r="Z44" s="24">
        <f>F334</f>
        <v>321</v>
      </c>
      <c r="AA44" s="24">
        <f>F101</f>
        <v>88</v>
      </c>
      <c r="AB44" s="24">
        <f>F646</f>
        <v>633</v>
      </c>
      <c r="AC44" s="24">
        <f>F307</f>
        <v>294</v>
      </c>
      <c r="AD44" s="24">
        <f>F226</f>
        <v>213</v>
      </c>
      <c r="AE44" s="24">
        <f>F435</f>
        <v>422</v>
      </c>
      <c r="AF44" s="24">
        <f>F505</f>
        <v>492</v>
      </c>
      <c r="AG44" s="24">
        <f>F270</f>
        <v>257</v>
      </c>
      <c r="AH44" s="24">
        <f>F235</f>
        <v>222</v>
      </c>
      <c r="AI44" s="87">
        <f>F467</f>
        <v>454</v>
      </c>
      <c r="AJ44" s="50">
        <f t="shared" si="3"/>
        <v>3969251</v>
      </c>
      <c r="AK44" s="17"/>
      <c r="AL44" s="154" t="s">
        <v>84</v>
      </c>
      <c r="AM44" s="156" t="s">
        <v>625</v>
      </c>
      <c r="AN44" s="156" t="s">
        <v>243</v>
      </c>
      <c r="AO44" s="156" t="s">
        <v>626</v>
      </c>
      <c r="AP44" s="156" t="s">
        <v>288</v>
      </c>
      <c r="AQ44" s="156" t="s">
        <v>519</v>
      </c>
      <c r="AR44" s="156" t="s">
        <v>627</v>
      </c>
      <c r="AS44" s="156" t="s">
        <v>439</v>
      </c>
      <c r="AT44" s="156" t="s">
        <v>355</v>
      </c>
      <c r="AU44" s="156" t="s">
        <v>43</v>
      </c>
      <c r="AV44" s="156" t="s">
        <v>628</v>
      </c>
      <c r="AW44" s="156" t="s">
        <v>187</v>
      </c>
      <c r="AX44" s="156" t="s">
        <v>629</v>
      </c>
      <c r="AY44" s="156" t="s">
        <v>630</v>
      </c>
      <c r="AZ44" s="156" t="s">
        <v>119</v>
      </c>
      <c r="BA44" s="156" t="s">
        <v>631</v>
      </c>
      <c r="BB44" s="156" t="s">
        <v>238</v>
      </c>
      <c r="BC44" s="156" t="s">
        <v>290</v>
      </c>
      <c r="BD44" s="156" t="s">
        <v>632</v>
      </c>
      <c r="BE44" s="156" t="s">
        <v>126</v>
      </c>
      <c r="BF44" s="156" t="s">
        <v>41</v>
      </c>
      <c r="BG44" s="156" t="s">
        <v>99</v>
      </c>
      <c r="BH44" s="156" t="s">
        <v>633</v>
      </c>
      <c r="BI44" s="156" t="s">
        <v>515</v>
      </c>
      <c r="BJ44" s="156" t="s">
        <v>139</v>
      </c>
      <c r="BK44" s="158" t="s">
        <v>322</v>
      </c>
      <c r="BL44" s="18"/>
      <c r="BM44" s="3"/>
    </row>
    <row r="45" spans="1:65" x14ac:dyDescent="0.2">
      <c r="A45" s="2"/>
      <c r="B45" s="2"/>
      <c r="C45" s="2"/>
      <c r="D45" s="102" t="s">
        <v>288</v>
      </c>
      <c r="E45" s="103" t="s">
        <v>200</v>
      </c>
      <c r="F45" s="104">
        <f>B4+(31*B6)</f>
        <v>32</v>
      </c>
      <c r="G45" s="2"/>
      <c r="H45" s="3"/>
      <c r="I45" s="14"/>
      <c r="J45" s="23">
        <f>F416</f>
        <v>403</v>
      </c>
      <c r="K45" s="24">
        <f>F287</f>
        <v>274</v>
      </c>
      <c r="L45" s="24">
        <f>F426</f>
        <v>413</v>
      </c>
      <c r="M45" s="24">
        <f>F276</f>
        <v>263</v>
      </c>
      <c r="N45" s="24">
        <f>F424</f>
        <v>411</v>
      </c>
      <c r="O45" s="24">
        <f>F278</f>
        <v>265</v>
      </c>
      <c r="P45" s="24">
        <f>F668</f>
        <v>655</v>
      </c>
      <c r="Q45" s="24">
        <f>F33</f>
        <v>20</v>
      </c>
      <c r="R45" s="24">
        <f>F663</f>
        <v>650</v>
      </c>
      <c r="S45" s="24">
        <f>F31</f>
        <v>18</v>
      </c>
      <c r="T45" s="24">
        <f>F223</f>
        <v>210</v>
      </c>
      <c r="U45" s="24">
        <f>F630</f>
        <v>617</v>
      </c>
      <c r="V45" s="24">
        <f>F508</f>
        <v>495</v>
      </c>
      <c r="W45" s="24">
        <f>F654</f>
        <v>641</v>
      </c>
      <c r="X45" s="24">
        <f>F102</f>
        <v>89</v>
      </c>
      <c r="Y45" s="24">
        <f>F171</f>
        <v>158</v>
      </c>
      <c r="Z45" s="24">
        <f>F291</f>
        <v>278</v>
      </c>
      <c r="AA45" s="24">
        <f>F231</f>
        <v>218</v>
      </c>
      <c r="AB45" s="24">
        <f>F536</f>
        <v>523</v>
      </c>
      <c r="AC45" s="24">
        <f>F266</f>
        <v>253</v>
      </c>
      <c r="AD45" s="24">
        <f>F408</f>
        <v>395</v>
      </c>
      <c r="AE45" s="24">
        <f>F227</f>
        <v>214</v>
      </c>
      <c r="AF45" s="24">
        <f>F643</f>
        <v>630</v>
      </c>
      <c r="AG45" s="24">
        <f>F121</f>
        <v>108</v>
      </c>
      <c r="AH45" s="24">
        <f>F182</f>
        <v>169</v>
      </c>
      <c r="AI45" s="87">
        <f>F444</f>
        <v>431</v>
      </c>
      <c r="AJ45" s="50">
        <f t="shared" si="3"/>
        <v>3969251</v>
      </c>
      <c r="AK45" s="17"/>
      <c r="AL45" s="154" t="s">
        <v>194</v>
      </c>
      <c r="AM45" s="156" t="s">
        <v>28</v>
      </c>
      <c r="AN45" s="156" t="s">
        <v>544</v>
      </c>
      <c r="AO45" s="156" t="s">
        <v>189</v>
      </c>
      <c r="AP45" s="156" t="s">
        <v>405</v>
      </c>
      <c r="AQ45" s="156" t="s">
        <v>236</v>
      </c>
      <c r="AR45" s="156" t="s">
        <v>634</v>
      </c>
      <c r="AS45" s="156" t="s">
        <v>398</v>
      </c>
      <c r="AT45" s="156" t="s">
        <v>635</v>
      </c>
      <c r="AU45" s="156" t="s">
        <v>313</v>
      </c>
      <c r="AV45" s="156" t="s">
        <v>123</v>
      </c>
      <c r="AW45" s="156" t="s">
        <v>636</v>
      </c>
      <c r="AX45" s="156" t="s">
        <v>460</v>
      </c>
      <c r="AY45" s="156" t="s">
        <v>637</v>
      </c>
      <c r="AZ45" s="156" t="s">
        <v>166</v>
      </c>
      <c r="BA45" s="156" t="s">
        <v>234</v>
      </c>
      <c r="BB45" s="156" t="s">
        <v>338</v>
      </c>
      <c r="BC45" s="156" t="s">
        <v>26</v>
      </c>
      <c r="BD45" s="156" t="s">
        <v>441</v>
      </c>
      <c r="BE45" s="156" t="s">
        <v>331</v>
      </c>
      <c r="BF45" s="156" t="s">
        <v>271</v>
      </c>
      <c r="BG45" s="156" t="s">
        <v>219</v>
      </c>
      <c r="BH45" s="156" t="s">
        <v>638</v>
      </c>
      <c r="BI45" s="156" t="s">
        <v>87</v>
      </c>
      <c r="BJ45" s="156" t="s">
        <v>74</v>
      </c>
      <c r="BK45" s="158" t="s">
        <v>195</v>
      </c>
      <c r="BL45" s="18"/>
      <c r="BM45" s="3"/>
    </row>
    <row r="46" spans="1:65" x14ac:dyDescent="0.2">
      <c r="A46" s="2"/>
      <c r="B46" s="2"/>
      <c r="C46" s="2"/>
      <c r="D46" s="102" t="s">
        <v>181</v>
      </c>
      <c r="E46" s="103" t="s">
        <v>200</v>
      </c>
      <c r="F46" s="104">
        <f>B4+(32*B6)</f>
        <v>33</v>
      </c>
      <c r="G46" s="2"/>
      <c r="H46" s="3"/>
      <c r="I46" s="14"/>
      <c r="J46" s="23">
        <f>F664</f>
        <v>651</v>
      </c>
      <c r="K46" s="24">
        <f>F26</f>
        <v>13</v>
      </c>
      <c r="L46" s="24">
        <f>F688</f>
        <v>675</v>
      </c>
      <c r="M46" s="24">
        <f>F37</f>
        <v>24</v>
      </c>
      <c r="N46" s="24">
        <f>F666</f>
        <v>653</v>
      </c>
      <c r="O46" s="24">
        <f>F35</f>
        <v>22</v>
      </c>
      <c r="P46" s="24">
        <f>F448</f>
        <v>435</v>
      </c>
      <c r="Q46" s="24">
        <f>F280</f>
        <v>267</v>
      </c>
      <c r="R46" s="24">
        <f>F420</f>
        <v>407</v>
      </c>
      <c r="S46" s="24">
        <f>F256</f>
        <v>243</v>
      </c>
      <c r="T46" s="24">
        <f>F272</f>
        <v>259</v>
      </c>
      <c r="U46" s="24">
        <f>F258</f>
        <v>245</v>
      </c>
      <c r="V46" s="24">
        <f>F66</f>
        <v>53</v>
      </c>
      <c r="W46" s="24">
        <f>F673</f>
        <v>660</v>
      </c>
      <c r="X46" s="24">
        <f>F497</f>
        <v>484</v>
      </c>
      <c r="Y46" s="24">
        <f>F456</f>
        <v>443</v>
      </c>
      <c r="Z46" s="24">
        <f>F438</f>
        <v>425</v>
      </c>
      <c r="AA46" s="24">
        <f>F413</f>
        <v>400</v>
      </c>
      <c r="AB46" s="24">
        <f>F293</f>
        <v>280</v>
      </c>
      <c r="AC46" s="24">
        <f>F229</f>
        <v>216</v>
      </c>
      <c r="AD46" s="24">
        <f>F477</f>
        <v>464</v>
      </c>
      <c r="AE46" s="24">
        <f>F268</f>
        <v>255</v>
      </c>
      <c r="AF46" s="24">
        <f>F297</f>
        <v>284</v>
      </c>
      <c r="AG46" s="24">
        <f>F407</f>
        <v>394</v>
      </c>
      <c r="AH46" s="24">
        <f>F443</f>
        <v>430</v>
      </c>
      <c r="AI46" s="87">
        <f>F132</f>
        <v>119</v>
      </c>
      <c r="AJ46" s="50">
        <f t="shared" si="3"/>
        <v>3969251</v>
      </c>
      <c r="AK46" s="17"/>
      <c r="AL46" s="154" t="s">
        <v>639</v>
      </c>
      <c r="AM46" s="156" t="s">
        <v>83</v>
      </c>
      <c r="AN46" s="156" t="s">
        <v>640</v>
      </c>
      <c r="AO46" s="156" t="s">
        <v>641</v>
      </c>
      <c r="AP46" s="156" t="s">
        <v>642</v>
      </c>
      <c r="AQ46" s="156" t="s">
        <v>512</v>
      </c>
      <c r="AR46" s="156" t="s">
        <v>365</v>
      </c>
      <c r="AS46" s="156" t="s">
        <v>297</v>
      </c>
      <c r="AT46" s="156" t="s">
        <v>302</v>
      </c>
      <c r="AU46" s="156" t="s">
        <v>109</v>
      </c>
      <c r="AV46" s="156" t="s">
        <v>643</v>
      </c>
      <c r="AW46" s="156" t="s">
        <v>156</v>
      </c>
      <c r="AX46" s="156" t="s">
        <v>260</v>
      </c>
      <c r="AY46" s="156" t="s">
        <v>644</v>
      </c>
      <c r="AZ46" s="156" t="s">
        <v>312</v>
      </c>
      <c r="BA46" s="156" t="s">
        <v>376</v>
      </c>
      <c r="BB46" s="156" t="s">
        <v>34</v>
      </c>
      <c r="BC46" s="156" t="s">
        <v>256</v>
      </c>
      <c r="BD46" s="156" t="s">
        <v>450</v>
      </c>
      <c r="BE46" s="156" t="s">
        <v>281</v>
      </c>
      <c r="BF46" s="156" t="s">
        <v>473</v>
      </c>
      <c r="BG46" s="156" t="s">
        <v>427</v>
      </c>
      <c r="BH46" s="156" t="s">
        <v>645</v>
      </c>
      <c r="BI46" s="156" t="s">
        <v>98</v>
      </c>
      <c r="BJ46" s="156" t="s">
        <v>16</v>
      </c>
      <c r="BK46" s="158" t="s">
        <v>232</v>
      </c>
      <c r="BL46" s="18"/>
      <c r="BM46" s="3"/>
    </row>
    <row r="47" spans="1:65" x14ac:dyDescent="0.2">
      <c r="A47" s="2"/>
      <c r="B47" s="2"/>
      <c r="C47" s="2"/>
      <c r="D47" s="102" t="s">
        <v>51</v>
      </c>
      <c r="E47" s="103" t="s">
        <v>200</v>
      </c>
      <c r="F47" s="104">
        <f>B4+(33*B6)</f>
        <v>34</v>
      </c>
      <c r="G47" s="2"/>
      <c r="H47" s="3"/>
      <c r="I47" s="14"/>
      <c r="J47" s="23">
        <f>F25</f>
        <v>12</v>
      </c>
      <c r="K47" s="24">
        <f>F677</f>
        <v>664</v>
      </c>
      <c r="L47" s="24">
        <f>F36</f>
        <v>23</v>
      </c>
      <c r="M47" s="24">
        <f>F678</f>
        <v>665</v>
      </c>
      <c r="N47" s="24">
        <f>F34</f>
        <v>21</v>
      </c>
      <c r="O47" s="24">
        <f>F669</f>
        <v>656</v>
      </c>
      <c r="P47" s="24">
        <f>F463</f>
        <v>450</v>
      </c>
      <c r="Q47" s="24">
        <f>F254</f>
        <v>241</v>
      </c>
      <c r="R47" s="24">
        <f>F465</f>
        <v>452</v>
      </c>
      <c r="S47" s="24">
        <f>F213</f>
        <v>200</v>
      </c>
      <c r="T47" s="24">
        <f>F405</f>
        <v>392</v>
      </c>
      <c r="U47" s="24">
        <f>F211</f>
        <v>198</v>
      </c>
      <c r="V47" s="24">
        <f>F689</f>
        <v>676</v>
      </c>
      <c r="W47" s="24">
        <f>F594</f>
        <v>581</v>
      </c>
      <c r="X47" s="24">
        <f>F440</f>
        <v>427</v>
      </c>
      <c r="Y47" s="24">
        <f>F246</f>
        <v>233</v>
      </c>
      <c r="Z47" s="24">
        <f>F265</f>
        <v>252</v>
      </c>
      <c r="AA47" s="24">
        <f>F160</f>
        <v>147</v>
      </c>
      <c r="AB47" s="24">
        <f>F501</f>
        <v>488</v>
      </c>
      <c r="AC47" s="24">
        <f>F292</f>
        <v>279</v>
      </c>
      <c r="AD47" s="24">
        <f>F295</f>
        <v>282</v>
      </c>
      <c r="AE47" s="24">
        <f>F201</f>
        <v>188</v>
      </c>
      <c r="AF47" s="24">
        <f>F328</f>
        <v>315</v>
      </c>
      <c r="AG47" s="24">
        <f>F374</f>
        <v>361</v>
      </c>
      <c r="AH47" s="24">
        <f>F339</f>
        <v>326</v>
      </c>
      <c r="AI47" s="87">
        <f>F285</f>
        <v>272</v>
      </c>
      <c r="AJ47" s="50">
        <f t="shared" si="3"/>
        <v>3969251</v>
      </c>
      <c r="AK47" s="17"/>
      <c r="AL47" s="154" t="s">
        <v>212</v>
      </c>
      <c r="AM47" s="156" t="s">
        <v>646</v>
      </c>
      <c r="AN47" s="156" t="s">
        <v>538</v>
      </c>
      <c r="AO47" s="156" t="s">
        <v>647</v>
      </c>
      <c r="AP47" s="156" t="s">
        <v>461</v>
      </c>
      <c r="AQ47" s="156" t="s">
        <v>648</v>
      </c>
      <c r="AR47" s="156" t="s">
        <v>332</v>
      </c>
      <c r="AS47" s="156" t="s">
        <v>42</v>
      </c>
      <c r="AT47" s="156" t="s">
        <v>370</v>
      </c>
      <c r="AU47" s="156" t="s">
        <v>379</v>
      </c>
      <c r="AV47" s="156" t="s">
        <v>48</v>
      </c>
      <c r="AW47" s="156" t="s">
        <v>249</v>
      </c>
      <c r="AX47" s="156" t="s">
        <v>649</v>
      </c>
      <c r="AY47" s="156" t="s">
        <v>558</v>
      </c>
      <c r="AZ47" s="156" t="s">
        <v>82</v>
      </c>
      <c r="BA47" s="156" t="s">
        <v>650</v>
      </c>
      <c r="BB47" s="156" t="s">
        <v>356</v>
      </c>
      <c r="BC47" s="156" t="s">
        <v>233</v>
      </c>
      <c r="BD47" s="156" t="s">
        <v>459</v>
      </c>
      <c r="BE47" s="156" t="s">
        <v>310</v>
      </c>
      <c r="BF47" s="156" t="s">
        <v>505</v>
      </c>
      <c r="BG47" s="156" t="s">
        <v>280</v>
      </c>
      <c r="BH47" s="156" t="s">
        <v>78</v>
      </c>
      <c r="BI47" s="156" t="s">
        <v>539</v>
      </c>
      <c r="BJ47" s="156" t="s">
        <v>223</v>
      </c>
      <c r="BK47" s="158" t="s">
        <v>283</v>
      </c>
      <c r="BL47" s="18"/>
      <c r="BM47" s="3"/>
    </row>
    <row r="48" spans="1:65" x14ac:dyDescent="0.2">
      <c r="A48" s="2"/>
      <c r="B48" s="2"/>
      <c r="C48" s="2"/>
      <c r="D48" s="102" t="s">
        <v>229</v>
      </c>
      <c r="E48" s="103" t="s">
        <v>200</v>
      </c>
      <c r="F48" s="104">
        <f>B4+(34*B6)</f>
        <v>35</v>
      </c>
      <c r="G48" s="2"/>
      <c r="H48" s="3"/>
      <c r="I48" s="14"/>
      <c r="J48" s="23">
        <f>F288</f>
        <v>275</v>
      </c>
      <c r="K48" s="24">
        <f>F415</f>
        <v>402</v>
      </c>
      <c r="L48" s="24">
        <f>F277</f>
        <v>264</v>
      </c>
      <c r="M48" s="24">
        <f>F427</f>
        <v>414</v>
      </c>
      <c r="N48" s="24">
        <f>F279</f>
        <v>266</v>
      </c>
      <c r="O48" s="24">
        <f>F425</f>
        <v>412</v>
      </c>
      <c r="P48" s="24">
        <f>F281</f>
        <v>268</v>
      </c>
      <c r="Q48" s="24">
        <f>F423</f>
        <v>410</v>
      </c>
      <c r="R48" s="24">
        <f>F30</f>
        <v>17</v>
      </c>
      <c r="S48" s="24">
        <f>F421</f>
        <v>408</v>
      </c>
      <c r="T48" s="24">
        <f>F197</f>
        <v>184</v>
      </c>
      <c r="U48" s="24">
        <f>F315</f>
        <v>302</v>
      </c>
      <c r="V48" s="24">
        <f>F40</f>
        <v>27</v>
      </c>
      <c r="W48" s="24">
        <f>F300</f>
        <v>287</v>
      </c>
      <c r="X48" s="24">
        <f>F81</f>
        <v>68</v>
      </c>
      <c r="Y48" s="24">
        <f>F674</f>
        <v>661</v>
      </c>
      <c r="Z48" s="24">
        <f>F22</f>
        <v>9</v>
      </c>
      <c r="AA48" s="24">
        <f>F680</f>
        <v>667</v>
      </c>
      <c r="AB48" s="24">
        <f>F410</f>
        <v>397</v>
      </c>
      <c r="AC48" s="24">
        <f>F474</f>
        <v>461</v>
      </c>
      <c r="AD48" s="24">
        <f>F434</f>
        <v>421</v>
      </c>
      <c r="AE48" s="24">
        <f>F647</f>
        <v>634</v>
      </c>
      <c r="AF48" s="24">
        <f>F271</f>
        <v>258</v>
      </c>
      <c r="AG48" s="24">
        <f>F676</f>
        <v>663</v>
      </c>
      <c r="AH48" s="24">
        <f>F105</f>
        <v>92</v>
      </c>
      <c r="AI48" s="87">
        <f>F547</f>
        <v>534</v>
      </c>
      <c r="AJ48" s="50">
        <f t="shared" si="3"/>
        <v>3969251</v>
      </c>
      <c r="AK48" s="17"/>
      <c r="AL48" s="154" t="s">
        <v>205</v>
      </c>
      <c r="AM48" s="156" t="s">
        <v>15</v>
      </c>
      <c r="AN48" s="156" t="s">
        <v>61</v>
      </c>
      <c r="AO48" s="156" t="s">
        <v>651</v>
      </c>
      <c r="AP48" s="156" t="s">
        <v>125</v>
      </c>
      <c r="AQ48" s="156" t="s">
        <v>525</v>
      </c>
      <c r="AR48" s="156" t="s">
        <v>173</v>
      </c>
      <c r="AS48" s="156" t="s">
        <v>464</v>
      </c>
      <c r="AT48" s="156" t="s">
        <v>196</v>
      </c>
      <c r="AU48" s="156" t="s">
        <v>348</v>
      </c>
      <c r="AV48" s="156" t="s">
        <v>170</v>
      </c>
      <c r="AW48" s="156" t="s">
        <v>29</v>
      </c>
      <c r="AX48" s="156" t="s">
        <v>1</v>
      </c>
      <c r="AY48" s="156" t="s">
        <v>77</v>
      </c>
      <c r="AZ48" s="156" t="s">
        <v>214</v>
      </c>
      <c r="BA48" s="156" t="s">
        <v>652</v>
      </c>
      <c r="BB48" s="156" t="s">
        <v>273</v>
      </c>
      <c r="BC48" s="156" t="s">
        <v>653</v>
      </c>
      <c r="BD48" s="156" t="s">
        <v>33</v>
      </c>
      <c r="BE48" s="156" t="s">
        <v>342</v>
      </c>
      <c r="BF48" s="156" t="s">
        <v>227</v>
      </c>
      <c r="BG48" s="156" t="s">
        <v>654</v>
      </c>
      <c r="BH48" s="156" t="s">
        <v>655</v>
      </c>
      <c r="BI48" s="156" t="s">
        <v>656</v>
      </c>
      <c r="BJ48" s="156" t="s">
        <v>103</v>
      </c>
      <c r="BK48" s="158" t="s">
        <v>397</v>
      </c>
      <c r="BL48" s="18"/>
      <c r="BM48" s="3"/>
    </row>
    <row r="49" spans="1:65" x14ac:dyDescent="0.2">
      <c r="A49" s="2"/>
      <c r="B49" s="2"/>
      <c r="C49" s="2"/>
      <c r="D49" s="102" t="s">
        <v>101</v>
      </c>
      <c r="E49" s="103" t="s">
        <v>200</v>
      </c>
      <c r="F49" s="104">
        <f>B4+(35*B6)</f>
        <v>36</v>
      </c>
      <c r="G49" s="2"/>
      <c r="H49" s="3"/>
      <c r="I49" s="14"/>
      <c r="J49" s="23">
        <f>F659</f>
        <v>646</v>
      </c>
      <c r="K49" s="24">
        <f>F53</f>
        <v>40</v>
      </c>
      <c r="L49" s="24">
        <f>F650</f>
        <v>637</v>
      </c>
      <c r="M49" s="24">
        <f>F42</f>
        <v>29</v>
      </c>
      <c r="N49" s="24">
        <f>F649</f>
        <v>636</v>
      </c>
      <c r="O49" s="24">
        <f>F44</f>
        <v>31</v>
      </c>
      <c r="P49" s="24">
        <f>F422</f>
        <v>409</v>
      </c>
      <c r="Q49" s="24">
        <f>F46</f>
        <v>33</v>
      </c>
      <c r="R49" s="24">
        <f>F283</f>
        <v>270</v>
      </c>
      <c r="S49" s="24">
        <f>F48</f>
        <v>35</v>
      </c>
      <c r="T49" s="24">
        <f>F93</f>
        <v>80</v>
      </c>
      <c r="U49" s="24">
        <f>F431</f>
        <v>418</v>
      </c>
      <c r="V49" s="24">
        <f>F429</f>
        <v>416</v>
      </c>
      <c r="W49" s="24">
        <f>F430</f>
        <v>417</v>
      </c>
      <c r="X49" s="24">
        <f>F393</f>
        <v>380</v>
      </c>
      <c r="Y49" s="24">
        <f>F586</f>
        <v>573</v>
      </c>
      <c r="Z49" s="24">
        <f>F412</f>
        <v>399</v>
      </c>
      <c r="AA49" s="24">
        <f>F290</f>
        <v>277</v>
      </c>
      <c r="AB49" s="24">
        <f>F436</f>
        <v>423</v>
      </c>
      <c r="AC49" s="24">
        <f>F411</f>
        <v>398</v>
      </c>
      <c r="AD49" s="24">
        <f>F191</f>
        <v>178</v>
      </c>
      <c r="AE49" s="24">
        <f>F294</f>
        <v>281</v>
      </c>
      <c r="AF49" s="24">
        <f>F432</f>
        <v>419</v>
      </c>
      <c r="AG49" s="24">
        <f>F504</f>
        <v>491</v>
      </c>
      <c r="AH49" s="24">
        <f>F493</f>
        <v>480</v>
      </c>
      <c r="AI49" s="87">
        <f>F418</f>
        <v>405</v>
      </c>
      <c r="AJ49" s="50">
        <f t="shared" si="3"/>
        <v>3969251</v>
      </c>
      <c r="AK49" s="17"/>
      <c r="AL49" s="154" t="s">
        <v>657</v>
      </c>
      <c r="AM49" s="156" t="s">
        <v>213</v>
      </c>
      <c r="AN49" s="156" t="s">
        <v>658</v>
      </c>
      <c r="AO49" s="156" t="s">
        <v>69</v>
      </c>
      <c r="AP49" s="156" t="s">
        <v>659</v>
      </c>
      <c r="AQ49" s="156" t="s">
        <v>116</v>
      </c>
      <c r="AR49" s="156" t="s">
        <v>326</v>
      </c>
      <c r="AS49" s="156" t="s">
        <v>181</v>
      </c>
      <c r="AT49" s="156" t="s">
        <v>221</v>
      </c>
      <c r="AU49" s="156" t="s">
        <v>229</v>
      </c>
      <c r="AV49" s="156" t="s">
        <v>86</v>
      </c>
      <c r="AW49" s="156" t="s">
        <v>287</v>
      </c>
      <c r="AX49" s="156" t="s">
        <v>660</v>
      </c>
      <c r="AY49" s="156" t="s">
        <v>114</v>
      </c>
      <c r="AZ49" s="156" t="s">
        <v>177</v>
      </c>
      <c r="BA49" s="156" t="s">
        <v>511</v>
      </c>
      <c r="BB49" s="156" t="s">
        <v>81</v>
      </c>
      <c r="BC49" s="156" t="s">
        <v>268</v>
      </c>
      <c r="BD49" s="156" t="s">
        <v>272</v>
      </c>
      <c r="BE49" s="156" t="s">
        <v>210</v>
      </c>
      <c r="BF49" s="156" t="s">
        <v>537</v>
      </c>
      <c r="BG49" s="156" t="s">
        <v>434</v>
      </c>
      <c r="BH49" s="156" t="s">
        <v>179</v>
      </c>
      <c r="BI49" s="156" t="s">
        <v>478</v>
      </c>
      <c r="BJ49" s="156" t="s">
        <v>352</v>
      </c>
      <c r="BK49" s="158" t="s">
        <v>241</v>
      </c>
      <c r="BL49" s="18"/>
      <c r="BM49" s="3"/>
    </row>
    <row r="50" spans="1:65" x14ac:dyDescent="0.2">
      <c r="A50" s="2"/>
      <c r="B50" s="2"/>
      <c r="C50" s="2"/>
      <c r="D50" s="102" t="s">
        <v>274</v>
      </c>
      <c r="E50" s="103" t="s">
        <v>200</v>
      </c>
      <c r="F50" s="104">
        <f>B4+(36*B6)</f>
        <v>37</v>
      </c>
      <c r="G50" s="2"/>
      <c r="H50" s="3"/>
      <c r="I50" s="14"/>
      <c r="J50" s="23">
        <f>F234</f>
        <v>221</v>
      </c>
      <c r="K50" s="24">
        <f>F459</f>
        <v>446</v>
      </c>
      <c r="L50" s="24">
        <f>F244</f>
        <v>231</v>
      </c>
      <c r="M50" s="24">
        <f>F470</f>
        <v>457</v>
      </c>
      <c r="N50" s="24">
        <f>F242</f>
        <v>229</v>
      </c>
      <c r="O50" s="24">
        <f>F460</f>
        <v>447</v>
      </c>
      <c r="P50" s="24">
        <f>F240</f>
        <v>227</v>
      </c>
      <c r="Q50" s="24">
        <f>F462</f>
        <v>449</v>
      </c>
      <c r="R50" s="24">
        <f>F238</f>
        <v>225</v>
      </c>
      <c r="S50" s="24">
        <f>F239</f>
        <v>226</v>
      </c>
      <c r="T50" s="24">
        <f>F672</f>
        <v>659</v>
      </c>
      <c r="U50" s="24">
        <f>F466</f>
        <v>453</v>
      </c>
      <c r="V50" s="24">
        <f>F144</f>
        <v>131</v>
      </c>
      <c r="W50" s="24">
        <f>F506</f>
        <v>493</v>
      </c>
      <c r="X50" s="24">
        <f>F665</f>
        <v>652</v>
      </c>
      <c r="Y50" s="24">
        <f>F428</f>
        <v>415</v>
      </c>
      <c r="Z50" s="24">
        <f>F83</f>
        <v>70</v>
      </c>
      <c r="AA50" s="24">
        <f>F23</f>
        <v>10</v>
      </c>
      <c r="AB50" s="24">
        <f>F267</f>
        <v>254</v>
      </c>
      <c r="AC50" s="24">
        <f>F684</f>
        <v>671</v>
      </c>
      <c r="AD50" s="24">
        <f>F269</f>
        <v>256</v>
      </c>
      <c r="AE50" s="24">
        <f>F409</f>
        <v>396</v>
      </c>
      <c r="AF50" s="24">
        <f>F401</f>
        <v>388</v>
      </c>
      <c r="AG50" s="24">
        <f>F95</f>
        <v>82</v>
      </c>
      <c r="AH50" s="24">
        <f>F52</f>
        <v>39</v>
      </c>
      <c r="AI50" s="87">
        <f>F687</f>
        <v>674</v>
      </c>
      <c r="AJ50" s="50">
        <f t="shared" si="3"/>
        <v>3969251</v>
      </c>
      <c r="AK50" s="17"/>
      <c r="AL50" s="154" t="s">
        <v>266</v>
      </c>
      <c r="AM50" s="156" t="s">
        <v>327</v>
      </c>
      <c r="AN50" s="156" t="s">
        <v>497</v>
      </c>
      <c r="AO50" s="156" t="s">
        <v>345</v>
      </c>
      <c r="AP50" s="156" t="s">
        <v>440</v>
      </c>
      <c r="AQ50" s="156" t="s">
        <v>380</v>
      </c>
      <c r="AR50" s="156" t="s">
        <v>333</v>
      </c>
      <c r="AS50" s="156" t="s">
        <v>357</v>
      </c>
      <c r="AT50" s="156" t="s">
        <v>59</v>
      </c>
      <c r="AU50" s="156" t="s">
        <v>415</v>
      </c>
      <c r="AV50" s="156" t="s">
        <v>661</v>
      </c>
      <c r="AW50" s="156" t="s">
        <v>351</v>
      </c>
      <c r="AX50" s="156" t="s">
        <v>105</v>
      </c>
      <c r="AY50" s="156" t="s">
        <v>662</v>
      </c>
      <c r="AZ50" s="156" t="s">
        <v>663</v>
      </c>
      <c r="BA50" s="156" t="s">
        <v>664</v>
      </c>
      <c r="BB50" s="156" t="s">
        <v>367</v>
      </c>
      <c r="BC50" s="156" t="s">
        <v>147</v>
      </c>
      <c r="BD50" s="156" t="s">
        <v>406</v>
      </c>
      <c r="BE50" s="156" t="s">
        <v>665</v>
      </c>
      <c r="BF50" s="156" t="s">
        <v>492</v>
      </c>
      <c r="BG50" s="156" t="s">
        <v>162</v>
      </c>
      <c r="BH50" s="156" t="s">
        <v>666</v>
      </c>
      <c r="BI50" s="156" t="s">
        <v>134</v>
      </c>
      <c r="BJ50" s="156" t="s">
        <v>36</v>
      </c>
      <c r="BK50" s="158" t="s">
        <v>667</v>
      </c>
      <c r="BL50" s="18"/>
      <c r="BM50" s="3"/>
    </row>
    <row r="51" spans="1:65" x14ac:dyDescent="0.2">
      <c r="A51" s="2"/>
      <c r="B51" s="2"/>
      <c r="C51" s="2"/>
      <c r="D51" s="102" t="s">
        <v>148</v>
      </c>
      <c r="E51" s="103" t="s">
        <v>200</v>
      </c>
      <c r="F51" s="104">
        <f>B4+(37*B6)</f>
        <v>38</v>
      </c>
      <c r="G51" s="2"/>
      <c r="H51" s="3"/>
      <c r="I51" s="14"/>
      <c r="J51" s="23">
        <f>F262</f>
        <v>249</v>
      </c>
      <c r="K51" s="24">
        <f>F452</f>
        <v>439</v>
      </c>
      <c r="L51" s="24">
        <f>F251</f>
        <v>238</v>
      </c>
      <c r="M51" s="24">
        <f>F442</f>
        <v>429</v>
      </c>
      <c r="N51" s="24">
        <f>F253</f>
        <v>240</v>
      </c>
      <c r="O51" s="24">
        <f>F451</f>
        <v>438</v>
      </c>
      <c r="P51" s="24">
        <f>F255</f>
        <v>242</v>
      </c>
      <c r="Q51" s="24">
        <f>F449</f>
        <v>436</v>
      </c>
      <c r="R51" s="24">
        <f>F361</f>
        <v>348</v>
      </c>
      <c r="S51" s="24">
        <f>F447</f>
        <v>434</v>
      </c>
      <c r="T51" s="24">
        <f>F15</f>
        <v>2</v>
      </c>
      <c r="U51" s="24">
        <f>F50</f>
        <v>37</v>
      </c>
      <c r="V51" s="24">
        <f>F248</f>
        <v>235</v>
      </c>
      <c r="W51" s="24">
        <f>F404</f>
        <v>391</v>
      </c>
      <c r="X51" s="24">
        <f>F232</f>
        <v>219</v>
      </c>
      <c r="Y51" s="24">
        <f>F38</f>
        <v>25</v>
      </c>
      <c r="Z51" s="24">
        <f>F126</f>
        <v>113</v>
      </c>
      <c r="AA51" s="24">
        <f>F636</f>
        <v>623</v>
      </c>
      <c r="AB51" s="24">
        <f>F228</f>
        <v>215</v>
      </c>
      <c r="AC51" s="24">
        <f>F645</f>
        <v>632</v>
      </c>
      <c r="AD51" s="24">
        <f>F681</f>
        <v>668</v>
      </c>
      <c r="AE51" s="24">
        <f>F682</f>
        <v>669</v>
      </c>
      <c r="AF51" s="24">
        <f>F406</f>
        <v>393</v>
      </c>
      <c r="AG51" s="24">
        <f>F329</f>
        <v>316</v>
      </c>
      <c r="AH51" s="24">
        <f>F156</f>
        <v>143</v>
      </c>
      <c r="AI51" s="87">
        <f>F640</f>
        <v>627</v>
      </c>
      <c r="AJ51" s="50">
        <f t="shared" si="3"/>
        <v>3969251</v>
      </c>
      <c r="AK51" s="17"/>
      <c r="AL51" s="154" t="s">
        <v>267</v>
      </c>
      <c r="AM51" s="156" t="s">
        <v>528</v>
      </c>
      <c r="AN51" s="156" t="s">
        <v>124</v>
      </c>
      <c r="AO51" s="156" t="s">
        <v>130</v>
      </c>
      <c r="AP51" s="156" t="s">
        <v>172</v>
      </c>
      <c r="AQ51" s="156" t="s">
        <v>533</v>
      </c>
      <c r="AR51" s="156" t="s">
        <v>220</v>
      </c>
      <c r="AS51" s="156" t="s">
        <v>395</v>
      </c>
      <c r="AT51" s="156" t="s">
        <v>64</v>
      </c>
      <c r="AU51" s="156" t="s">
        <v>341</v>
      </c>
      <c r="AV51" s="156" t="s">
        <v>218</v>
      </c>
      <c r="AW51" s="156" t="s">
        <v>274</v>
      </c>
      <c r="AX51" s="156" t="s">
        <v>188</v>
      </c>
      <c r="AY51" s="156" t="s">
        <v>178</v>
      </c>
      <c r="AZ51" s="156" t="s">
        <v>203</v>
      </c>
      <c r="BA51" s="156" t="s">
        <v>668</v>
      </c>
      <c r="BB51" s="156" t="s">
        <v>72</v>
      </c>
      <c r="BC51" s="156" t="s">
        <v>669</v>
      </c>
      <c r="BD51" s="156" t="s">
        <v>108</v>
      </c>
      <c r="BE51" s="156" t="s">
        <v>670</v>
      </c>
      <c r="BF51" s="156" t="s">
        <v>671</v>
      </c>
      <c r="BG51" s="156" t="s">
        <v>672</v>
      </c>
      <c r="BH51" s="156" t="s">
        <v>226</v>
      </c>
      <c r="BI51" s="156" t="s">
        <v>253</v>
      </c>
      <c r="BJ51" s="156" t="s">
        <v>120</v>
      </c>
      <c r="BK51" s="158" t="s">
        <v>673</v>
      </c>
      <c r="BL51" s="18"/>
      <c r="BM51" s="3"/>
    </row>
    <row r="52" spans="1:65" x14ac:dyDescent="0.2">
      <c r="A52" s="2"/>
      <c r="B52" s="2"/>
      <c r="C52" s="2"/>
      <c r="D52" s="102" t="s">
        <v>36</v>
      </c>
      <c r="E52" s="103" t="s">
        <v>200</v>
      </c>
      <c r="F52" s="104">
        <f>B4+(38*B6)</f>
        <v>39</v>
      </c>
      <c r="G52" s="2"/>
      <c r="H52" s="3"/>
      <c r="I52" s="14"/>
      <c r="J52" s="23">
        <f>F184</f>
        <v>171</v>
      </c>
      <c r="K52" s="24">
        <f>F530</f>
        <v>517</v>
      </c>
      <c r="L52" s="24">
        <f>F173</f>
        <v>160</v>
      </c>
      <c r="M52" s="24">
        <f>F528</f>
        <v>515</v>
      </c>
      <c r="N52" s="24">
        <f>F175</f>
        <v>162</v>
      </c>
      <c r="O52" s="24">
        <f>F531</f>
        <v>518</v>
      </c>
      <c r="P52" s="24">
        <f>F177</f>
        <v>164</v>
      </c>
      <c r="Q52" s="24">
        <f>F176</f>
        <v>163</v>
      </c>
      <c r="R52" s="24">
        <f>F179</f>
        <v>166</v>
      </c>
      <c r="S52" s="24">
        <f>F524</f>
        <v>511</v>
      </c>
      <c r="T52" s="24">
        <f>F298</f>
        <v>285</v>
      </c>
      <c r="U52" s="24">
        <f>F523</f>
        <v>510</v>
      </c>
      <c r="V52" s="24">
        <f>F117</f>
        <v>104</v>
      </c>
      <c r="W52" s="24">
        <f>F480</f>
        <v>467</v>
      </c>
      <c r="X52" s="24">
        <f>F289</f>
        <v>276</v>
      </c>
      <c r="Y52" s="24">
        <f>F653</f>
        <v>640</v>
      </c>
      <c r="Z52" s="24">
        <f>F473</f>
        <v>460</v>
      </c>
      <c r="AA52" s="24">
        <f>F439</f>
        <v>426</v>
      </c>
      <c r="AB52" s="24">
        <f>F85</f>
        <v>72</v>
      </c>
      <c r="AC52" s="24">
        <f>F516</f>
        <v>503</v>
      </c>
      <c r="AD52" s="24">
        <f>F61</f>
        <v>48</v>
      </c>
      <c r="AE52" s="24">
        <f>F60</f>
        <v>47</v>
      </c>
      <c r="AF52" s="24">
        <f>F198</f>
        <v>185</v>
      </c>
      <c r="AG52" s="24">
        <f>F581</f>
        <v>568</v>
      </c>
      <c r="AH52" s="24">
        <f>F583</f>
        <v>570</v>
      </c>
      <c r="AI52" s="87">
        <f>F606</f>
        <v>593</v>
      </c>
      <c r="AJ52" s="50">
        <f t="shared" si="3"/>
        <v>3969251</v>
      </c>
      <c r="AK52" s="17"/>
      <c r="AL52" s="154" t="s">
        <v>121</v>
      </c>
      <c r="AM52" s="156" t="s">
        <v>502</v>
      </c>
      <c r="AN52" s="156" t="s">
        <v>279</v>
      </c>
      <c r="AO52" s="156" t="s">
        <v>447</v>
      </c>
      <c r="AP52" s="156" t="s">
        <v>24</v>
      </c>
      <c r="AQ52" s="156" t="s">
        <v>674</v>
      </c>
      <c r="AR52" s="156" t="s">
        <v>89</v>
      </c>
      <c r="AS52" s="156" t="s">
        <v>201</v>
      </c>
      <c r="AT52" s="156" t="s">
        <v>137</v>
      </c>
      <c r="AU52" s="156" t="s">
        <v>430</v>
      </c>
      <c r="AV52" s="156" t="s">
        <v>675</v>
      </c>
      <c r="AW52" s="156" t="s">
        <v>400</v>
      </c>
      <c r="AX52" s="156" t="s">
        <v>676</v>
      </c>
      <c r="AY52" s="156" t="s">
        <v>677</v>
      </c>
      <c r="AZ52" s="156" t="s">
        <v>76</v>
      </c>
      <c r="BA52" s="156" t="s">
        <v>678</v>
      </c>
      <c r="BB52" s="156" t="s">
        <v>334</v>
      </c>
      <c r="BC52" s="156" t="s">
        <v>211</v>
      </c>
      <c r="BD52" s="156" t="s">
        <v>463</v>
      </c>
      <c r="BE52" s="156" t="s">
        <v>392</v>
      </c>
      <c r="BF52" s="156" t="s">
        <v>542</v>
      </c>
      <c r="BG52" s="156" t="s">
        <v>432</v>
      </c>
      <c r="BH52" s="156" t="s">
        <v>40</v>
      </c>
      <c r="BI52" s="156" t="s">
        <v>501</v>
      </c>
      <c r="BJ52" s="156" t="s">
        <v>679</v>
      </c>
      <c r="BK52" s="158" t="s">
        <v>504</v>
      </c>
      <c r="BL52" s="18"/>
      <c r="BM52" s="3"/>
    </row>
    <row r="53" spans="1:65" x14ac:dyDescent="0.2">
      <c r="A53" s="2"/>
      <c r="B53" s="2"/>
      <c r="C53" s="2"/>
      <c r="D53" s="102" t="s">
        <v>213</v>
      </c>
      <c r="E53" s="103" t="s">
        <v>200</v>
      </c>
      <c r="F53" s="104">
        <f>B4+(39*B6)</f>
        <v>40</v>
      </c>
      <c r="G53" s="2"/>
      <c r="H53" s="3"/>
      <c r="I53" s="14"/>
      <c r="J53" s="23">
        <f>F208</f>
        <v>195</v>
      </c>
      <c r="K53" s="24">
        <f>F488</f>
        <v>475</v>
      </c>
      <c r="L53" s="24">
        <f>F218</f>
        <v>205</v>
      </c>
      <c r="M53" s="24">
        <f>F496</f>
        <v>483</v>
      </c>
      <c r="N53" s="24">
        <f>F216</f>
        <v>203</v>
      </c>
      <c r="O53" s="24">
        <f>F486</f>
        <v>473</v>
      </c>
      <c r="P53" s="24">
        <f>F492</f>
        <v>479</v>
      </c>
      <c r="Q53" s="24">
        <f>F487</f>
        <v>474</v>
      </c>
      <c r="R53" s="24">
        <f>F212</f>
        <v>199</v>
      </c>
      <c r="S53" s="24">
        <f>F482</f>
        <v>469</v>
      </c>
      <c r="T53" s="24">
        <f>F194</f>
        <v>181</v>
      </c>
      <c r="U53" s="24">
        <f>F507</f>
        <v>494</v>
      </c>
      <c r="V53" s="24">
        <f>F247</f>
        <v>234</v>
      </c>
      <c r="W53" s="24">
        <f>F65</f>
        <v>52</v>
      </c>
      <c r="X53" s="24">
        <f>F662</f>
        <v>649</v>
      </c>
      <c r="Y53" s="24">
        <f>F454</f>
        <v>441</v>
      </c>
      <c r="Z53" s="24">
        <f>F644</f>
        <v>631</v>
      </c>
      <c r="AA53" s="24">
        <f>F335</f>
        <v>322</v>
      </c>
      <c r="AB53" s="24">
        <f>F124</f>
        <v>111</v>
      </c>
      <c r="AC53" s="24">
        <f>F602</f>
        <v>589</v>
      </c>
      <c r="AD53" s="24">
        <f>F18</f>
        <v>5</v>
      </c>
      <c r="AE53" s="24">
        <f>F541</f>
        <v>528</v>
      </c>
      <c r="AF53" s="24">
        <f>F16</f>
        <v>3</v>
      </c>
      <c r="AG53" s="24">
        <f>F478</f>
        <v>465</v>
      </c>
      <c r="AH53" s="24">
        <f>F78</f>
        <v>65</v>
      </c>
      <c r="AI53" s="87">
        <f>F389</f>
        <v>376</v>
      </c>
      <c r="AJ53" s="50">
        <f t="shared" si="3"/>
        <v>3969251</v>
      </c>
      <c r="AK53" s="17"/>
      <c r="AL53" s="154" t="s">
        <v>7</v>
      </c>
      <c r="AM53" s="156" t="s">
        <v>372</v>
      </c>
      <c r="AN53" s="156" t="s">
        <v>531</v>
      </c>
      <c r="AO53" s="156" t="s">
        <v>340</v>
      </c>
      <c r="AP53" s="156" t="s">
        <v>454</v>
      </c>
      <c r="AQ53" s="156" t="s">
        <v>337</v>
      </c>
      <c r="AR53" s="156" t="s">
        <v>320</v>
      </c>
      <c r="AS53" s="156" t="s">
        <v>328</v>
      </c>
      <c r="AT53" s="156" t="s">
        <v>122</v>
      </c>
      <c r="AU53" s="156" t="s">
        <v>335</v>
      </c>
      <c r="AV53" s="156" t="s">
        <v>680</v>
      </c>
      <c r="AW53" s="156" t="s">
        <v>681</v>
      </c>
      <c r="AX53" s="156" t="s">
        <v>682</v>
      </c>
      <c r="AY53" s="156" t="s">
        <v>683</v>
      </c>
      <c r="AZ53" s="156" t="s">
        <v>684</v>
      </c>
      <c r="BA53" s="156" t="s">
        <v>685</v>
      </c>
      <c r="BB53" s="156" t="s">
        <v>686</v>
      </c>
      <c r="BC53" s="156" t="s">
        <v>127</v>
      </c>
      <c r="BD53" s="156" t="s">
        <v>4</v>
      </c>
      <c r="BE53" s="156" t="s">
        <v>553</v>
      </c>
      <c r="BF53" s="156" t="s">
        <v>180</v>
      </c>
      <c r="BG53" s="156" t="s">
        <v>445</v>
      </c>
      <c r="BH53" s="156" t="s">
        <v>115</v>
      </c>
      <c r="BI53" s="156" t="s">
        <v>507</v>
      </c>
      <c r="BJ53" s="156" t="s">
        <v>275</v>
      </c>
      <c r="BK53" s="158" t="s">
        <v>65</v>
      </c>
      <c r="BL53" s="18"/>
      <c r="BM53" s="3"/>
    </row>
    <row r="54" spans="1:65" x14ac:dyDescent="0.2">
      <c r="A54" s="2"/>
      <c r="B54" s="2"/>
      <c r="C54" s="2"/>
      <c r="D54" s="102" t="s">
        <v>84</v>
      </c>
      <c r="E54" s="103" t="s">
        <v>200</v>
      </c>
      <c r="F54" s="105">
        <f>B4+(40*B6)</f>
        <v>41</v>
      </c>
      <c r="G54" s="2"/>
      <c r="H54" s="3"/>
      <c r="I54" s="14"/>
      <c r="J54" s="23">
        <f>F129</f>
        <v>116</v>
      </c>
      <c r="K54" s="24">
        <f>F567</f>
        <v>554</v>
      </c>
      <c r="L54" s="24">
        <f>F140</f>
        <v>127</v>
      </c>
      <c r="M54" s="24">
        <f>F562</f>
        <v>549</v>
      </c>
      <c r="N54" s="24">
        <f>F138</f>
        <v>125</v>
      </c>
      <c r="O54" s="24">
        <f>F139</f>
        <v>126</v>
      </c>
      <c r="P54" s="24">
        <f>F136</f>
        <v>123</v>
      </c>
      <c r="Q54" s="24">
        <f>F566</f>
        <v>553</v>
      </c>
      <c r="R54" s="24">
        <f>F134</f>
        <v>121</v>
      </c>
      <c r="S54" s="24">
        <f>F564</f>
        <v>551</v>
      </c>
      <c r="T54" s="24">
        <f>F376</f>
        <v>363</v>
      </c>
      <c r="U54" s="24">
        <f>F568</f>
        <v>555</v>
      </c>
      <c r="V54" s="24">
        <f>F352</f>
        <v>339</v>
      </c>
      <c r="W54" s="24">
        <f>F561</f>
        <v>548</v>
      </c>
      <c r="X54" s="24">
        <f>F185</f>
        <v>172</v>
      </c>
      <c r="Y54" s="24">
        <f>F584</f>
        <v>571</v>
      </c>
      <c r="Z54" s="24">
        <f>F369</f>
        <v>356</v>
      </c>
      <c r="AA54" s="24">
        <f>F472</f>
        <v>459</v>
      </c>
      <c r="AB54" s="24">
        <f>F163</f>
        <v>150</v>
      </c>
      <c r="AC54" s="24">
        <f>F575</f>
        <v>562</v>
      </c>
      <c r="AD54" s="24">
        <f>F96</f>
        <v>83</v>
      </c>
      <c r="AE54" s="24">
        <f>F579</f>
        <v>566</v>
      </c>
      <c r="AF54" s="24">
        <f>F193</f>
        <v>180</v>
      </c>
      <c r="AG54" s="24">
        <f>F62</f>
        <v>49</v>
      </c>
      <c r="AH54" s="24">
        <f>F417</f>
        <v>404</v>
      </c>
      <c r="AI54" s="87">
        <f>F512</f>
        <v>499</v>
      </c>
      <c r="AJ54" s="50">
        <f t="shared" si="3"/>
        <v>3969251</v>
      </c>
      <c r="AK54" s="17"/>
      <c r="AL54" s="154" t="s">
        <v>291</v>
      </c>
      <c r="AM54" s="156" t="s">
        <v>524</v>
      </c>
      <c r="AN54" s="156" t="s">
        <v>532</v>
      </c>
      <c r="AO54" s="156" t="s">
        <v>500</v>
      </c>
      <c r="AP54" s="156" t="s">
        <v>417</v>
      </c>
      <c r="AQ54" s="156" t="s">
        <v>480</v>
      </c>
      <c r="AR54" s="156" t="s">
        <v>363</v>
      </c>
      <c r="AS54" s="156" t="s">
        <v>543</v>
      </c>
      <c r="AT54" s="156" t="s">
        <v>277</v>
      </c>
      <c r="AU54" s="156" t="s">
        <v>530</v>
      </c>
      <c r="AV54" s="156" t="s">
        <v>687</v>
      </c>
      <c r="AW54" s="156" t="s">
        <v>488</v>
      </c>
      <c r="AX54" s="156" t="s">
        <v>286</v>
      </c>
      <c r="AY54" s="156" t="s">
        <v>490</v>
      </c>
      <c r="AZ54" s="156" t="s">
        <v>293</v>
      </c>
      <c r="BA54" s="156" t="s">
        <v>688</v>
      </c>
      <c r="BB54" s="156" t="s">
        <v>360</v>
      </c>
      <c r="BC54" s="156" t="s">
        <v>353</v>
      </c>
      <c r="BD54" s="156" t="s">
        <v>393</v>
      </c>
      <c r="BE54" s="156" t="s">
        <v>550</v>
      </c>
      <c r="BF54" s="156" t="s">
        <v>3</v>
      </c>
      <c r="BG54" s="156" t="s">
        <v>495</v>
      </c>
      <c r="BH54" s="156" t="s">
        <v>689</v>
      </c>
      <c r="BI54" s="156" t="s">
        <v>510</v>
      </c>
      <c r="BJ54" s="156" t="s">
        <v>66</v>
      </c>
      <c r="BK54" s="158" t="s">
        <v>390</v>
      </c>
      <c r="BL54" s="18"/>
      <c r="BM54" s="3"/>
    </row>
    <row r="55" spans="1:65" x14ac:dyDescent="0.2">
      <c r="A55" s="2"/>
      <c r="B55" s="2"/>
      <c r="C55" s="2"/>
      <c r="D55" s="102" t="s">
        <v>259</v>
      </c>
      <c r="E55" s="103" t="s">
        <v>200</v>
      </c>
      <c r="F55" s="104">
        <f>B4+(41*B6)</f>
        <v>42</v>
      </c>
      <c r="G55" s="2"/>
      <c r="H55" s="3"/>
      <c r="I55" s="14"/>
      <c r="J55" s="23">
        <f>F158</f>
        <v>145</v>
      </c>
      <c r="K55" s="24">
        <f>F557</f>
        <v>544</v>
      </c>
      <c r="L55" s="24">
        <f>F147</f>
        <v>134</v>
      </c>
      <c r="M55" s="24">
        <f>F549</f>
        <v>536</v>
      </c>
      <c r="N55" s="24">
        <f>F556</f>
        <v>543</v>
      </c>
      <c r="O55" s="24">
        <f>F545</f>
        <v>532</v>
      </c>
      <c r="P55" s="24">
        <f>F151</f>
        <v>138</v>
      </c>
      <c r="Q55" s="24">
        <f>F552</f>
        <v>539</v>
      </c>
      <c r="R55" s="24">
        <f>F153</f>
        <v>140</v>
      </c>
      <c r="S55" s="24">
        <f>F555</f>
        <v>542</v>
      </c>
      <c r="T55" s="24">
        <f>F168</f>
        <v>155</v>
      </c>
      <c r="U55" s="24">
        <f>F551</f>
        <v>538</v>
      </c>
      <c r="V55" s="24">
        <f>F170</f>
        <v>157</v>
      </c>
      <c r="W55" s="24">
        <f>F627</f>
        <v>614</v>
      </c>
      <c r="X55" s="24">
        <f>F263</f>
        <v>250</v>
      </c>
      <c r="Y55" s="24">
        <f>F558</f>
        <v>545</v>
      </c>
      <c r="Z55" s="24">
        <f>F187</f>
        <v>174</v>
      </c>
      <c r="AA55" s="24">
        <f>F510</f>
        <v>497</v>
      </c>
      <c r="AB55" s="24">
        <f>F397</f>
        <v>384</v>
      </c>
      <c r="AC55" s="24">
        <f>F437</f>
        <v>424</v>
      </c>
      <c r="AD55" s="24">
        <f>F200</f>
        <v>187</v>
      </c>
      <c r="AE55" s="24">
        <f>F331</f>
        <v>318</v>
      </c>
      <c r="AF55" s="24">
        <f>F224</f>
        <v>211</v>
      </c>
      <c r="AG55" s="24">
        <f>F17</f>
        <v>4</v>
      </c>
      <c r="AH55" s="24">
        <f>F548</f>
        <v>535</v>
      </c>
      <c r="AI55" s="87">
        <f>F28</f>
        <v>15</v>
      </c>
      <c r="AJ55" s="50">
        <f t="shared" si="3"/>
        <v>3969251</v>
      </c>
      <c r="AK55" s="17"/>
      <c r="AL55" s="154" t="s">
        <v>168</v>
      </c>
      <c r="AM55" s="156" t="s">
        <v>690</v>
      </c>
      <c r="AN55" s="156" t="s">
        <v>23</v>
      </c>
      <c r="AO55" s="156" t="s">
        <v>413</v>
      </c>
      <c r="AP55" s="156" t="s">
        <v>545</v>
      </c>
      <c r="AQ55" s="156" t="s">
        <v>404</v>
      </c>
      <c r="AR55" s="156" t="s">
        <v>136</v>
      </c>
      <c r="AS55" s="156" t="s">
        <v>448</v>
      </c>
      <c r="AT55" s="156" t="s">
        <v>184</v>
      </c>
      <c r="AU55" s="156" t="s">
        <v>494</v>
      </c>
      <c r="AV55" s="156" t="s">
        <v>691</v>
      </c>
      <c r="AW55" s="156" t="s">
        <v>449</v>
      </c>
      <c r="AX55" s="156" t="s">
        <v>39</v>
      </c>
      <c r="AY55" s="156" t="s">
        <v>692</v>
      </c>
      <c r="AZ55" s="156" t="s">
        <v>140</v>
      </c>
      <c r="BA55" s="156" t="s">
        <v>693</v>
      </c>
      <c r="BB55" s="156" t="s">
        <v>364</v>
      </c>
      <c r="BC55" s="156" t="s">
        <v>389</v>
      </c>
      <c r="BD55" s="156" t="s">
        <v>388</v>
      </c>
      <c r="BE55" s="156" t="s">
        <v>163</v>
      </c>
      <c r="BF55" s="156" t="s">
        <v>107</v>
      </c>
      <c r="BG55" s="156" t="s">
        <v>12</v>
      </c>
      <c r="BH55" s="156" t="s">
        <v>295</v>
      </c>
      <c r="BI55" s="156" t="s">
        <v>252</v>
      </c>
      <c r="BJ55" s="156" t="s">
        <v>429</v>
      </c>
      <c r="BK55" s="158" t="s">
        <v>131</v>
      </c>
      <c r="BL55" s="18"/>
      <c r="BM55" s="3"/>
    </row>
    <row r="56" spans="1:65" x14ac:dyDescent="0.2">
      <c r="A56" s="2"/>
      <c r="B56" s="2"/>
      <c r="C56" s="2"/>
      <c r="D56" s="102" t="s">
        <v>132</v>
      </c>
      <c r="E56" s="103" t="s">
        <v>200</v>
      </c>
      <c r="F56" s="104">
        <f>B4+(42*B6)</f>
        <v>43</v>
      </c>
      <c r="G56" s="2"/>
      <c r="H56" s="3"/>
      <c r="I56" s="14"/>
      <c r="J56" s="23">
        <f>F80</f>
        <v>67</v>
      </c>
      <c r="K56" s="24">
        <f>F632</f>
        <v>619</v>
      </c>
      <c r="L56" s="24">
        <f>F69</f>
        <v>56</v>
      </c>
      <c r="M56" s="24">
        <f>F68</f>
        <v>55</v>
      </c>
      <c r="N56" s="24">
        <f>F71</f>
        <v>58</v>
      </c>
      <c r="O56" s="24">
        <f>F631</f>
        <v>618</v>
      </c>
      <c r="P56" s="24">
        <f>F73</f>
        <v>60</v>
      </c>
      <c r="Q56" s="24">
        <f>F635</f>
        <v>622</v>
      </c>
      <c r="R56" s="24">
        <f>F446</f>
        <v>433</v>
      </c>
      <c r="S56" s="24">
        <f>F317</f>
        <v>304</v>
      </c>
      <c r="T56" s="24">
        <f>F90</f>
        <v>77</v>
      </c>
      <c r="U56" s="24">
        <f>F341</f>
        <v>328</v>
      </c>
      <c r="V56" s="24">
        <f>F378</f>
        <v>365</v>
      </c>
      <c r="W56" s="24">
        <f>F532</f>
        <v>519</v>
      </c>
      <c r="X56" s="24">
        <f>F367</f>
        <v>354</v>
      </c>
      <c r="Y56" s="24">
        <f>F350</f>
        <v>337</v>
      </c>
      <c r="Z56" s="24">
        <f>F395</f>
        <v>382</v>
      </c>
      <c r="AA56" s="24">
        <f>F601</f>
        <v>588</v>
      </c>
      <c r="AB56" s="24">
        <f>F371</f>
        <v>358</v>
      </c>
      <c r="AC56" s="24">
        <f>F333</f>
        <v>320</v>
      </c>
      <c r="AD56" s="24">
        <f>F399</f>
        <v>386</v>
      </c>
      <c r="AE56" s="24">
        <f>F515</f>
        <v>502</v>
      </c>
      <c r="AF56" s="24">
        <f>F89</f>
        <v>76</v>
      </c>
      <c r="AG56" s="24">
        <f>F514</f>
        <v>501</v>
      </c>
      <c r="AH56" s="24">
        <f>F260</f>
        <v>247</v>
      </c>
      <c r="AI56" s="87">
        <f>F582</f>
        <v>569</v>
      </c>
      <c r="AJ56" s="50">
        <f t="shared" si="3"/>
        <v>3969251</v>
      </c>
      <c r="AK56" s="17"/>
      <c r="AL56" s="154" t="s">
        <v>37</v>
      </c>
      <c r="AM56" s="156" t="s">
        <v>563</v>
      </c>
      <c r="AN56" s="156" t="s">
        <v>198</v>
      </c>
      <c r="AO56" s="156" t="s">
        <v>2</v>
      </c>
      <c r="AP56" s="156" t="s">
        <v>244</v>
      </c>
      <c r="AQ56" s="156" t="s">
        <v>694</v>
      </c>
      <c r="AR56" s="156" t="s">
        <v>289</v>
      </c>
      <c r="AS56" s="156" t="s">
        <v>695</v>
      </c>
      <c r="AT56" s="156" t="s">
        <v>242</v>
      </c>
      <c r="AU56" s="156" t="s">
        <v>371</v>
      </c>
      <c r="AV56" s="156" t="s">
        <v>696</v>
      </c>
      <c r="AW56" s="156" t="s">
        <v>285</v>
      </c>
      <c r="AX56" s="156" t="s">
        <v>225</v>
      </c>
      <c r="AY56" s="156" t="s">
        <v>697</v>
      </c>
      <c r="AZ56" s="156" t="s">
        <v>224</v>
      </c>
      <c r="BA56" s="156" t="s">
        <v>698</v>
      </c>
      <c r="BB56" s="156" t="s">
        <v>374</v>
      </c>
      <c r="BC56" s="156" t="s">
        <v>541</v>
      </c>
      <c r="BD56" s="156" t="s">
        <v>435</v>
      </c>
      <c r="BE56" s="156" t="s">
        <v>63</v>
      </c>
      <c r="BF56" s="156" t="s">
        <v>470</v>
      </c>
      <c r="BG56" s="156" t="s">
        <v>428</v>
      </c>
      <c r="BH56" s="156" t="s">
        <v>699</v>
      </c>
      <c r="BI56" s="156" t="s">
        <v>391</v>
      </c>
      <c r="BJ56" s="156" t="s">
        <v>204</v>
      </c>
      <c r="BK56" s="158" t="s">
        <v>503</v>
      </c>
      <c r="BL56" s="18"/>
      <c r="BM56" s="3"/>
    </row>
    <row r="57" spans="1:65" x14ac:dyDescent="0.2">
      <c r="A57" s="2"/>
      <c r="B57" s="2"/>
      <c r="C57" s="2"/>
      <c r="D57" s="102" t="s">
        <v>347</v>
      </c>
      <c r="E57" s="103" t="s">
        <v>200</v>
      </c>
      <c r="F57" s="104">
        <f>B4+(43*B6)</f>
        <v>44</v>
      </c>
      <c r="G57" s="2"/>
      <c r="H57" s="3"/>
      <c r="I57" s="14"/>
      <c r="J57" s="23">
        <f>F103</f>
        <v>90</v>
      </c>
      <c r="K57" s="24">
        <f>F599</f>
        <v>586</v>
      </c>
      <c r="L57" s="24">
        <f>F588</f>
        <v>575</v>
      </c>
      <c r="M57" s="24">
        <f>F590</f>
        <v>577</v>
      </c>
      <c r="N57" s="24">
        <f>F112</f>
        <v>99</v>
      </c>
      <c r="O57" s="24">
        <f>F591</f>
        <v>578</v>
      </c>
      <c r="P57" s="24">
        <f>F110</f>
        <v>97</v>
      </c>
      <c r="Q57" s="24">
        <f>F589</f>
        <v>576</v>
      </c>
      <c r="R57" s="24">
        <f>F387</f>
        <v>374</v>
      </c>
      <c r="S57" s="24">
        <f>F610</f>
        <v>597</v>
      </c>
      <c r="T57" s="24">
        <f>F119</f>
        <v>106</v>
      </c>
      <c r="U57" s="24">
        <f>F419</f>
        <v>406</v>
      </c>
      <c r="V57" s="24">
        <f>F221</f>
        <v>208</v>
      </c>
      <c r="W57" s="24">
        <f>F326</f>
        <v>313</v>
      </c>
      <c r="X57" s="24">
        <f>F206</f>
        <v>193</v>
      </c>
      <c r="Y57" s="24">
        <f>F499</f>
        <v>486</v>
      </c>
      <c r="Z57" s="24">
        <f>F204</f>
        <v>191</v>
      </c>
      <c r="AA57" s="24">
        <f>F500</f>
        <v>487</v>
      </c>
      <c r="AB57" s="24">
        <f>F202</f>
        <v>189</v>
      </c>
      <c r="AC57" s="24">
        <f>F544</f>
        <v>531</v>
      </c>
      <c r="AD57" s="24">
        <f>F165</f>
        <v>152</v>
      </c>
      <c r="AE57" s="24">
        <f>F305</f>
        <v>292</v>
      </c>
      <c r="AF57" s="24">
        <f>F167</f>
        <v>154</v>
      </c>
      <c r="AG57" s="24">
        <f>F619</f>
        <v>606</v>
      </c>
      <c r="AH57" s="24">
        <f>F313</f>
        <v>300</v>
      </c>
      <c r="AI57" s="87">
        <f>F51</f>
        <v>38</v>
      </c>
      <c r="AJ57" s="50">
        <f t="shared" si="3"/>
        <v>3969251</v>
      </c>
      <c r="AK57" s="17"/>
      <c r="AL57" s="154" t="s">
        <v>53</v>
      </c>
      <c r="AM57" s="156" t="s">
        <v>486</v>
      </c>
      <c r="AN57" s="156" t="s">
        <v>559</v>
      </c>
      <c r="AO57" s="156" t="s">
        <v>556</v>
      </c>
      <c r="AP57" s="156" t="s">
        <v>394</v>
      </c>
      <c r="AQ57" s="156" t="s">
        <v>540</v>
      </c>
      <c r="AR57" s="156" t="s">
        <v>318</v>
      </c>
      <c r="AS57" s="156" t="s">
        <v>521</v>
      </c>
      <c r="AT57" s="156" t="s">
        <v>14</v>
      </c>
      <c r="AU57" s="156" t="s">
        <v>700</v>
      </c>
      <c r="AV57" s="156" t="s">
        <v>22</v>
      </c>
      <c r="AW57" s="156" t="s">
        <v>113</v>
      </c>
      <c r="AX57" s="156" t="s">
        <v>701</v>
      </c>
      <c r="AY57" s="156" t="s">
        <v>30</v>
      </c>
      <c r="AZ57" s="156" t="s">
        <v>265</v>
      </c>
      <c r="BA57" s="156" t="s">
        <v>368</v>
      </c>
      <c r="BB57" s="156" t="s">
        <v>202</v>
      </c>
      <c r="BC57" s="156" t="s">
        <v>354</v>
      </c>
      <c r="BD57" s="156" t="s">
        <v>154</v>
      </c>
      <c r="BE57" s="156" t="s">
        <v>416</v>
      </c>
      <c r="BF57" s="156" t="s">
        <v>551</v>
      </c>
      <c r="BG57" s="156" t="s">
        <v>62</v>
      </c>
      <c r="BH57" s="156" t="s">
        <v>702</v>
      </c>
      <c r="BI57" s="156" t="s">
        <v>703</v>
      </c>
      <c r="BJ57" s="156" t="s">
        <v>284</v>
      </c>
      <c r="BK57" s="158" t="s">
        <v>148</v>
      </c>
      <c r="BL57" s="18"/>
      <c r="BM57" s="3"/>
    </row>
    <row r="58" spans="1:65" x14ac:dyDescent="0.2">
      <c r="A58" s="2"/>
      <c r="B58" s="2"/>
      <c r="C58" s="2"/>
      <c r="D58" s="102" t="s">
        <v>315</v>
      </c>
      <c r="E58" s="103" t="s">
        <v>200</v>
      </c>
      <c r="F58" s="104">
        <f>B4+(44*B6)</f>
        <v>45</v>
      </c>
      <c r="G58" s="2"/>
      <c r="H58" s="3"/>
      <c r="I58" s="14"/>
      <c r="J58" s="23">
        <f>F392</f>
        <v>379</v>
      </c>
      <c r="K58" s="24">
        <f>F365</f>
        <v>352</v>
      </c>
      <c r="L58" s="24">
        <f>F114</f>
        <v>101</v>
      </c>
      <c r="M58" s="24">
        <f>F623</f>
        <v>610</v>
      </c>
      <c r="N58" s="24">
        <f>F149</f>
        <v>136</v>
      </c>
      <c r="O58" s="24">
        <f>F573</f>
        <v>560</v>
      </c>
      <c r="P58" s="24">
        <f>F214</f>
        <v>201</v>
      </c>
      <c r="Q58" s="24">
        <f>F527</f>
        <v>514</v>
      </c>
      <c r="R58" s="24">
        <f>F257</f>
        <v>244</v>
      </c>
      <c r="S58" s="24">
        <f>F464</f>
        <v>451</v>
      </c>
      <c r="T58" s="24">
        <f>F656</f>
        <v>643</v>
      </c>
      <c r="U58" s="24">
        <f>F284</f>
        <v>271</v>
      </c>
      <c r="V58" s="24">
        <f>F39</f>
        <v>26</v>
      </c>
      <c r="W58" s="24">
        <f>F14</f>
        <v>1</v>
      </c>
      <c r="X58" s="24">
        <f>F414</f>
        <v>401</v>
      </c>
      <c r="Y58" s="24">
        <f>F622</f>
        <v>609</v>
      </c>
      <c r="Z58" s="24">
        <f>F100</f>
        <v>87</v>
      </c>
      <c r="AA58" s="24">
        <f>F264</f>
        <v>251</v>
      </c>
      <c r="AB58" s="24">
        <f>F521</f>
        <v>508</v>
      </c>
      <c r="AC58" s="24">
        <f>F203</f>
        <v>190</v>
      </c>
      <c r="AD58" s="24">
        <f>F122</f>
        <v>109</v>
      </c>
      <c r="AE58" s="24">
        <f>F597</f>
        <v>584</v>
      </c>
      <c r="AF58" s="24">
        <f>F618</f>
        <v>605</v>
      </c>
      <c r="AG58" s="24">
        <f>F303</f>
        <v>290</v>
      </c>
      <c r="AH58" s="24">
        <f>F390</f>
        <v>377</v>
      </c>
      <c r="AI58" s="87">
        <f>F314</f>
        <v>301</v>
      </c>
      <c r="AJ58" s="50">
        <f t="shared" si="3"/>
        <v>3969251</v>
      </c>
      <c r="AK58" s="17"/>
      <c r="AL58" s="154" t="s">
        <v>301</v>
      </c>
      <c r="AM58" s="156" t="s">
        <v>176</v>
      </c>
      <c r="AN58" s="156" t="s">
        <v>561</v>
      </c>
      <c r="AO58" s="156" t="s">
        <v>704</v>
      </c>
      <c r="AP58" s="156" t="s">
        <v>88</v>
      </c>
      <c r="AQ58" s="156" t="s">
        <v>474</v>
      </c>
      <c r="AR58" s="156" t="s">
        <v>369</v>
      </c>
      <c r="AS58" s="156" t="s">
        <v>425</v>
      </c>
      <c r="AT58" s="156" t="s">
        <v>282</v>
      </c>
      <c r="AU58" s="156" t="s">
        <v>305</v>
      </c>
      <c r="AV58" s="156" t="s">
        <v>705</v>
      </c>
      <c r="AW58" s="156" t="s">
        <v>110</v>
      </c>
      <c r="AX58" s="156" t="s">
        <v>706</v>
      </c>
      <c r="AY58" s="156" t="s">
        <v>68</v>
      </c>
      <c r="AZ58" s="156" t="s">
        <v>129</v>
      </c>
      <c r="BA58" s="156" t="s">
        <v>707</v>
      </c>
      <c r="BB58" s="156" t="s">
        <v>118</v>
      </c>
      <c r="BC58" s="156" t="s">
        <v>9</v>
      </c>
      <c r="BD58" s="156" t="s">
        <v>412</v>
      </c>
      <c r="BE58" s="156" t="s">
        <v>25</v>
      </c>
      <c r="BF58" s="156" t="s">
        <v>262</v>
      </c>
      <c r="BG58" s="156" t="s">
        <v>475</v>
      </c>
      <c r="BH58" s="156" t="s">
        <v>708</v>
      </c>
      <c r="BI58" s="156" t="s">
        <v>11</v>
      </c>
      <c r="BJ58" s="156" t="s">
        <v>240</v>
      </c>
      <c r="BK58" s="158" t="s">
        <v>158</v>
      </c>
      <c r="BL58" s="18"/>
      <c r="BM58" s="3"/>
    </row>
    <row r="59" spans="1:65" ht="13.5" thickBot="1" x14ac:dyDescent="0.25">
      <c r="A59" s="2"/>
      <c r="B59" s="2"/>
      <c r="C59" s="2"/>
      <c r="D59" s="102" t="s">
        <v>409</v>
      </c>
      <c r="E59" s="103" t="s">
        <v>200</v>
      </c>
      <c r="F59" s="105">
        <f>B4+(45*B6)</f>
        <v>46</v>
      </c>
      <c r="G59" s="2"/>
      <c r="H59" s="3"/>
      <c r="I59" s="14"/>
      <c r="J59" s="91">
        <f>F312</f>
        <v>299</v>
      </c>
      <c r="K59" s="88">
        <f>F311</f>
        <v>298</v>
      </c>
      <c r="L59" s="88">
        <f>F381</f>
        <v>368</v>
      </c>
      <c r="M59" s="88">
        <f>F323</f>
        <v>310</v>
      </c>
      <c r="N59" s="88">
        <f>F383</f>
        <v>370</v>
      </c>
      <c r="O59" s="88">
        <f>F321</f>
        <v>308</v>
      </c>
      <c r="P59" s="88">
        <f>F385</f>
        <v>372</v>
      </c>
      <c r="Q59" s="88">
        <f>F319</f>
        <v>306</v>
      </c>
      <c r="R59" s="88">
        <f>F108</f>
        <v>95</v>
      </c>
      <c r="S59" s="88">
        <f>F628</f>
        <v>615</v>
      </c>
      <c r="T59" s="88">
        <f>F64</f>
        <v>51</v>
      </c>
      <c r="U59" s="88">
        <f>F593</f>
        <v>580</v>
      </c>
      <c r="V59" s="88">
        <f>F143</f>
        <v>130</v>
      </c>
      <c r="W59" s="88">
        <f>F538</f>
        <v>525</v>
      </c>
      <c r="X59" s="88">
        <f>F159</f>
        <v>146</v>
      </c>
      <c r="Y59" s="88">
        <f>F41</f>
        <v>28</v>
      </c>
      <c r="Z59" s="88">
        <f>F161</f>
        <v>148</v>
      </c>
      <c r="AA59" s="88">
        <f>F577</f>
        <v>564</v>
      </c>
      <c r="AB59" s="88">
        <f>F189</f>
        <v>176</v>
      </c>
      <c r="AC59" s="88">
        <f>F498</f>
        <v>485</v>
      </c>
      <c r="AD59" s="88">
        <f>F580</f>
        <v>567</v>
      </c>
      <c r="AE59" s="88">
        <f>F164</f>
        <v>151</v>
      </c>
      <c r="AF59" s="88">
        <f>F120</f>
        <v>107</v>
      </c>
      <c r="AG59" s="88">
        <f>F540</f>
        <v>527</v>
      </c>
      <c r="AH59" s="88">
        <f>F685</f>
        <v>672</v>
      </c>
      <c r="AI59" s="89">
        <f>F616</f>
        <v>603</v>
      </c>
      <c r="AJ59" s="50">
        <f t="shared" si="3"/>
        <v>3969251</v>
      </c>
      <c r="AK59" s="17"/>
      <c r="AL59" s="220" t="s">
        <v>94</v>
      </c>
      <c r="AM59" s="166" t="s">
        <v>222</v>
      </c>
      <c r="AN59" s="166" t="s">
        <v>161</v>
      </c>
      <c r="AO59" s="166" t="s">
        <v>709</v>
      </c>
      <c r="AP59" s="166" t="s">
        <v>209</v>
      </c>
      <c r="AQ59" s="166" t="s">
        <v>499</v>
      </c>
      <c r="AR59" s="166" t="s">
        <v>255</v>
      </c>
      <c r="AS59" s="166" t="s">
        <v>431</v>
      </c>
      <c r="AT59" s="166" t="s">
        <v>21</v>
      </c>
      <c r="AU59" s="166" t="s">
        <v>710</v>
      </c>
      <c r="AV59" s="166" t="s">
        <v>711</v>
      </c>
      <c r="AW59" s="166" t="s">
        <v>498</v>
      </c>
      <c r="AX59" s="166" t="s">
        <v>712</v>
      </c>
      <c r="AY59" s="166" t="s">
        <v>453</v>
      </c>
      <c r="AZ59" s="166" t="s">
        <v>38</v>
      </c>
      <c r="BA59" s="166" t="s">
        <v>197</v>
      </c>
      <c r="BB59" s="166" t="s">
        <v>325</v>
      </c>
      <c r="BC59" s="166" t="s">
        <v>536</v>
      </c>
      <c r="BD59" s="166" t="s">
        <v>401</v>
      </c>
      <c r="BE59" s="166" t="s">
        <v>314</v>
      </c>
      <c r="BF59" s="166" t="s">
        <v>546</v>
      </c>
      <c r="BG59" s="166" t="s">
        <v>457</v>
      </c>
      <c r="BH59" s="166" t="s">
        <v>216</v>
      </c>
      <c r="BI59" s="166" t="s">
        <v>443</v>
      </c>
      <c r="BJ59" s="166" t="s">
        <v>713</v>
      </c>
      <c r="BK59" s="221" t="s">
        <v>562</v>
      </c>
      <c r="BL59" s="18"/>
      <c r="BM59" s="3"/>
    </row>
    <row r="60" spans="1:65" x14ac:dyDescent="0.2">
      <c r="A60" s="2"/>
      <c r="B60" s="2"/>
      <c r="C60" s="2"/>
      <c r="D60" s="102" t="s">
        <v>432</v>
      </c>
      <c r="E60" s="103" t="s">
        <v>200</v>
      </c>
      <c r="F60" s="105">
        <f>B4+(46*B6)</f>
        <v>47</v>
      </c>
      <c r="G60" s="2"/>
      <c r="H60" s="3"/>
      <c r="I60" s="14"/>
      <c r="J60" s="72">
        <f t="shared" ref="J60:AI60" si="4">SUM(J34:J59)</f>
        <v>8801</v>
      </c>
      <c r="K60" s="73">
        <f t="shared" si="4"/>
        <v>8801</v>
      </c>
      <c r="L60" s="73">
        <f t="shared" si="4"/>
        <v>8801</v>
      </c>
      <c r="M60" s="73">
        <f t="shared" si="4"/>
        <v>8801</v>
      </c>
      <c r="N60" s="73">
        <f t="shared" si="4"/>
        <v>8801</v>
      </c>
      <c r="O60" s="73">
        <f t="shared" si="4"/>
        <v>8801</v>
      </c>
      <c r="P60" s="73">
        <f t="shared" si="4"/>
        <v>8801</v>
      </c>
      <c r="Q60" s="73">
        <f t="shared" si="4"/>
        <v>8801</v>
      </c>
      <c r="R60" s="73">
        <f t="shared" si="4"/>
        <v>8801</v>
      </c>
      <c r="S60" s="73">
        <f t="shared" si="4"/>
        <v>8801</v>
      </c>
      <c r="T60" s="73">
        <f t="shared" si="4"/>
        <v>8801</v>
      </c>
      <c r="U60" s="73">
        <f t="shared" si="4"/>
        <v>8801</v>
      </c>
      <c r="V60" s="73">
        <f t="shared" si="4"/>
        <v>8801</v>
      </c>
      <c r="W60" s="73">
        <f t="shared" si="4"/>
        <v>8801</v>
      </c>
      <c r="X60" s="73">
        <f t="shared" si="4"/>
        <v>8801</v>
      </c>
      <c r="Y60" s="73">
        <f t="shared" si="4"/>
        <v>8801</v>
      </c>
      <c r="Z60" s="73">
        <f t="shared" si="4"/>
        <v>8801</v>
      </c>
      <c r="AA60" s="73">
        <f t="shared" si="4"/>
        <v>8801</v>
      </c>
      <c r="AB60" s="73">
        <f t="shared" si="4"/>
        <v>8801</v>
      </c>
      <c r="AC60" s="73">
        <f t="shared" si="4"/>
        <v>8801</v>
      </c>
      <c r="AD60" s="73">
        <f t="shared" si="4"/>
        <v>8801</v>
      </c>
      <c r="AE60" s="73">
        <f t="shared" si="4"/>
        <v>8801</v>
      </c>
      <c r="AF60" s="73">
        <f t="shared" si="4"/>
        <v>8801</v>
      </c>
      <c r="AG60" s="73">
        <f t="shared" si="4"/>
        <v>8801</v>
      </c>
      <c r="AH60" s="73">
        <f t="shared" si="4"/>
        <v>8801</v>
      </c>
      <c r="AI60" s="73">
        <f t="shared" si="4"/>
        <v>8801</v>
      </c>
      <c r="AJ60" s="51">
        <f>SUMSQ(J34,K35,L36,M37,N38,O39,P40,Q41,R42,S43,T44,U45,V46,W47,X48,Y49,Z50,AA51,AB52,AC53,AD54,AE55,AF56,AG57,AH58,AI59)</f>
        <v>3969251</v>
      </c>
      <c r="AK60" s="17"/>
      <c r="AL60" s="167"/>
      <c r="AM60" s="222"/>
      <c r="AN60" s="222"/>
      <c r="AO60" s="222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8"/>
      <c r="BM60" s="3"/>
    </row>
    <row r="61" spans="1:65" ht="13.5" thickBot="1" x14ac:dyDescent="0.25">
      <c r="A61" s="2"/>
      <c r="B61" s="2"/>
      <c r="C61" s="2"/>
      <c r="D61" s="102" t="s">
        <v>542</v>
      </c>
      <c r="E61" s="103" t="s">
        <v>200</v>
      </c>
      <c r="F61" s="104">
        <f>B4+(47*B6)</f>
        <v>48</v>
      </c>
      <c r="G61" s="2"/>
      <c r="H61" s="3"/>
      <c r="I61" s="14"/>
      <c r="J61" s="41">
        <f t="shared" ref="J61:AI61" si="5">SUMSQ(J34:J59)</f>
        <v>3969251</v>
      </c>
      <c r="K61" s="42">
        <f t="shared" si="5"/>
        <v>3969251</v>
      </c>
      <c r="L61" s="42">
        <f t="shared" si="5"/>
        <v>3969251</v>
      </c>
      <c r="M61" s="42">
        <f t="shared" si="5"/>
        <v>3969251</v>
      </c>
      <c r="N61" s="42">
        <f t="shared" si="5"/>
        <v>3969251</v>
      </c>
      <c r="O61" s="42">
        <f t="shared" si="5"/>
        <v>3969251</v>
      </c>
      <c r="P61" s="42">
        <f t="shared" si="5"/>
        <v>3969251</v>
      </c>
      <c r="Q61" s="42">
        <f t="shared" si="5"/>
        <v>3969251</v>
      </c>
      <c r="R61" s="42">
        <f t="shared" si="5"/>
        <v>3969251</v>
      </c>
      <c r="S61" s="42">
        <f t="shared" si="5"/>
        <v>3969251</v>
      </c>
      <c r="T61" s="42">
        <f t="shared" si="5"/>
        <v>3969251</v>
      </c>
      <c r="U61" s="42">
        <f t="shared" si="5"/>
        <v>3969251</v>
      </c>
      <c r="V61" s="42">
        <f t="shared" si="5"/>
        <v>3969251</v>
      </c>
      <c r="W61" s="42">
        <f t="shared" si="5"/>
        <v>3969251</v>
      </c>
      <c r="X61" s="42">
        <f t="shared" si="5"/>
        <v>3969251</v>
      </c>
      <c r="Y61" s="42">
        <f t="shared" si="5"/>
        <v>3969251</v>
      </c>
      <c r="Z61" s="42">
        <f t="shared" si="5"/>
        <v>3969251</v>
      </c>
      <c r="AA61" s="42">
        <f t="shared" si="5"/>
        <v>3969251</v>
      </c>
      <c r="AB61" s="42">
        <f t="shared" si="5"/>
        <v>3969251</v>
      </c>
      <c r="AC61" s="42">
        <f t="shared" si="5"/>
        <v>3969251</v>
      </c>
      <c r="AD61" s="42">
        <f t="shared" si="5"/>
        <v>3969251</v>
      </c>
      <c r="AE61" s="42">
        <f t="shared" si="5"/>
        <v>3969251</v>
      </c>
      <c r="AF61" s="42">
        <f t="shared" si="5"/>
        <v>3969251</v>
      </c>
      <c r="AG61" s="42">
        <f t="shared" si="5"/>
        <v>3969251</v>
      </c>
      <c r="AH61" s="42">
        <f t="shared" si="5"/>
        <v>3969251</v>
      </c>
      <c r="AI61" s="42">
        <f t="shared" si="5"/>
        <v>3969251</v>
      </c>
      <c r="AJ61" s="55">
        <f>SUMSQ(J59,K58,L57,M56,N55,O54,P53,Q52,R51,S50,T49,U48,V47,W46,X45,Y44,Z43,AA42,AB41,AC40,AD39,AE38,AF37,AG36,AH35,AI34)</f>
        <v>3969251</v>
      </c>
      <c r="AK61" s="17"/>
      <c r="AL61" s="156" t="s">
        <v>46</v>
      </c>
      <c r="AM61" s="156" t="s">
        <v>175</v>
      </c>
      <c r="AN61" s="156" t="s">
        <v>208</v>
      </c>
      <c r="AO61" s="156" t="s">
        <v>589</v>
      </c>
      <c r="AP61" s="156" t="s">
        <v>254</v>
      </c>
      <c r="AQ61" s="156" t="s">
        <v>517</v>
      </c>
      <c r="AR61" s="156" t="s">
        <v>13</v>
      </c>
      <c r="AS61" s="156" t="s">
        <v>462</v>
      </c>
      <c r="AT61" s="156" t="s">
        <v>52</v>
      </c>
      <c r="AU61" s="156" t="s">
        <v>319</v>
      </c>
      <c r="AV61" s="156" t="s">
        <v>628</v>
      </c>
      <c r="AW61" s="156" t="s">
        <v>636</v>
      </c>
      <c r="AX61" s="156" t="s">
        <v>260</v>
      </c>
      <c r="AY61" s="156" t="s">
        <v>558</v>
      </c>
      <c r="AZ61" s="156" t="s">
        <v>214</v>
      </c>
      <c r="BA61" s="156" t="s">
        <v>511</v>
      </c>
      <c r="BB61" s="156" t="s">
        <v>367</v>
      </c>
      <c r="BC61" s="156" t="s">
        <v>669</v>
      </c>
      <c r="BD61" s="156" t="s">
        <v>463</v>
      </c>
      <c r="BE61" s="156" t="s">
        <v>553</v>
      </c>
      <c r="BF61" s="156" t="s">
        <v>3</v>
      </c>
      <c r="BG61" s="156" t="s">
        <v>12</v>
      </c>
      <c r="BH61" s="156" t="s">
        <v>699</v>
      </c>
      <c r="BI61" s="156" t="s">
        <v>703</v>
      </c>
      <c r="BJ61" s="156" t="s">
        <v>240</v>
      </c>
      <c r="BK61" s="156" t="s">
        <v>562</v>
      </c>
      <c r="BL61" s="18"/>
      <c r="BM61" s="3"/>
    </row>
    <row r="62" spans="1:65" ht="13.5" thickBot="1" x14ac:dyDescent="0.25">
      <c r="A62" s="2"/>
      <c r="B62" s="2"/>
      <c r="C62" s="2"/>
      <c r="D62" s="102" t="s">
        <v>510</v>
      </c>
      <c r="E62" s="103" t="s">
        <v>200</v>
      </c>
      <c r="F62" s="104">
        <f>B4+(48*B6)</f>
        <v>49</v>
      </c>
      <c r="G62" s="2"/>
      <c r="H62" s="3"/>
      <c r="I62" s="45"/>
      <c r="J62" s="108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166" t="s">
        <v>94</v>
      </c>
      <c r="AM62" s="166" t="s">
        <v>176</v>
      </c>
      <c r="AN62" s="166" t="s">
        <v>559</v>
      </c>
      <c r="AO62" s="166" t="s">
        <v>2</v>
      </c>
      <c r="AP62" s="166" t="s">
        <v>545</v>
      </c>
      <c r="AQ62" s="166" t="s">
        <v>480</v>
      </c>
      <c r="AR62" s="166" t="s">
        <v>320</v>
      </c>
      <c r="AS62" s="166" t="s">
        <v>201</v>
      </c>
      <c r="AT62" s="166" t="s">
        <v>64</v>
      </c>
      <c r="AU62" s="166" t="s">
        <v>329</v>
      </c>
      <c r="AV62" s="166" t="s">
        <v>86</v>
      </c>
      <c r="AW62" s="166" t="s">
        <v>29</v>
      </c>
      <c r="AX62" s="166" t="s">
        <v>649</v>
      </c>
      <c r="AY62" s="166" t="s">
        <v>644</v>
      </c>
      <c r="AZ62" s="166" t="s">
        <v>166</v>
      </c>
      <c r="BA62" s="166" t="s">
        <v>631</v>
      </c>
      <c r="BB62" s="166" t="s">
        <v>155</v>
      </c>
      <c r="BC62" s="166" t="s">
        <v>174</v>
      </c>
      <c r="BD62" s="166" t="s">
        <v>71</v>
      </c>
      <c r="BE62" s="166" t="s">
        <v>610</v>
      </c>
      <c r="BF62" s="166" t="s">
        <v>522</v>
      </c>
      <c r="BG62" s="166" t="s">
        <v>599</v>
      </c>
      <c r="BH62" s="166" t="s">
        <v>261</v>
      </c>
      <c r="BI62" s="166" t="s">
        <v>523</v>
      </c>
      <c r="BJ62" s="166" t="s">
        <v>300</v>
      </c>
      <c r="BK62" s="166" t="s">
        <v>95</v>
      </c>
      <c r="BL62" s="44"/>
      <c r="BM62" s="3"/>
    </row>
    <row r="63" spans="1:65" x14ac:dyDescent="0.2">
      <c r="A63" s="2"/>
      <c r="B63" s="2"/>
      <c r="C63" s="2"/>
      <c r="D63" s="102" t="s">
        <v>600</v>
      </c>
      <c r="E63" s="103" t="s">
        <v>200</v>
      </c>
      <c r="F63" s="105">
        <f>B4+(49*B6)</f>
        <v>50</v>
      </c>
      <c r="G63" s="2"/>
      <c r="H63" s="3"/>
      <c r="BM63" s="3"/>
    </row>
    <row r="64" spans="1:65" x14ac:dyDescent="0.2">
      <c r="A64" s="2"/>
      <c r="B64" s="2"/>
      <c r="C64" s="2"/>
      <c r="D64" s="102" t="s">
        <v>711</v>
      </c>
      <c r="E64" s="103" t="s">
        <v>200</v>
      </c>
      <c r="F64" s="105">
        <f>B4+(50*B6)</f>
        <v>51</v>
      </c>
      <c r="G64" s="2"/>
      <c r="H64" s="3"/>
      <c r="BM64" s="3"/>
    </row>
    <row r="65" spans="1:65" x14ac:dyDescent="0.2">
      <c r="A65" s="2"/>
      <c r="B65" s="2"/>
      <c r="C65" s="2"/>
      <c r="D65" s="102" t="s">
        <v>683</v>
      </c>
      <c r="E65" s="103" t="s">
        <v>200</v>
      </c>
      <c r="F65" s="104">
        <f>B4+(51*B6)</f>
        <v>52</v>
      </c>
      <c r="G65" s="2"/>
      <c r="H65" s="3"/>
      <c r="BM65" s="3"/>
    </row>
    <row r="66" spans="1:65" x14ac:dyDescent="0.2">
      <c r="A66" s="2"/>
      <c r="B66" s="2"/>
      <c r="C66" s="2"/>
      <c r="D66" s="102" t="s">
        <v>260</v>
      </c>
      <c r="E66" s="103" t="s">
        <v>200</v>
      </c>
      <c r="F66" s="104">
        <f>B4+(52*B6)</f>
        <v>53</v>
      </c>
      <c r="G66" s="2"/>
      <c r="H66" s="3"/>
      <c r="BM66" s="3"/>
    </row>
    <row r="67" spans="1:65" x14ac:dyDescent="0.2">
      <c r="A67" s="2"/>
      <c r="B67" s="2"/>
      <c r="C67" s="2"/>
      <c r="D67" s="102" t="s">
        <v>133</v>
      </c>
      <c r="E67" s="103" t="s">
        <v>200</v>
      </c>
      <c r="F67" s="105">
        <f>B4+(53*B6)</f>
        <v>54</v>
      </c>
      <c r="G67" s="2"/>
      <c r="H67" s="3"/>
      <c r="BM67" s="3"/>
    </row>
    <row r="68" spans="1:65" x14ac:dyDescent="0.2">
      <c r="A68" s="2"/>
      <c r="B68" s="2"/>
      <c r="C68" s="2"/>
      <c r="D68" s="102" t="s">
        <v>2</v>
      </c>
      <c r="E68" s="103" t="s">
        <v>200</v>
      </c>
      <c r="F68" s="105">
        <f>B4+(54*B6)</f>
        <v>55</v>
      </c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</row>
    <row r="69" spans="1:65" x14ac:dyDescent="0.2">
      <c r="A69" s="2"/>
      <c r="B69" s="2"/>
      <c r="C69" s="2"/>
      <c r="D69" s="102" t="s">
        <v>198</v>
      </c>
      <c r="E69" s="103" t="s">
        <v>200</v>
      </c>
      <c r="F69" s="104">
        <f>B4+(55*B6)</f>
        <v>56</v>
      </c>
      <c r="G69" s="2"/>
      <c r="H69" s="3"/>
      <c r="BM69" s="3"/>
    </row>
    <row r="70" spans="1:65" x14ac:dyDescent="0.2">
      <c r="A70" s="2"/>
      <c r="B70" s="2"/>
      <c r="C70" s="2"/>
      <c r="D70" s="102" t="s">
        <v>70</v>
      </c>
      <c r="E70" s="103" t="s">
        <v>200</v>
      </c>
      <c r="F70" s="104">
        <f>B4+(56*B6)</f>
        <v>57</v>
      </c>
      <c r="G70" s="2"/>
      <c r="H70" s="3"/>
      <c r="BM70" s="3"/>
    </row>
    <row r="71" spans="1:65" x14ac:dyDescent="0.2">
      <c r="A71" s="2"/>
      <c r="B71" s="2"/>
      <c r="C71" s="2"/>
      <c r="D71" s="102" t="s">
        <v>244</v>
      </c>
      <c r="E71" s="103" t="s">
        <v>200</v>
      </c>
      <c r="F71" s="104">
        <f>B4+(57*B6)</f>
        <v>58</v>
      </c>
      <c r="G71" s="2"/>
      <c r="H71" s="3"/>
      <c r="BM71" s="3"/>
    </row>
    <row r="72" spans="1:65" x14ac:dyDescent="0.2">
      <c r="A72" s="2"/>
      <c r="B72" s="2"/>
      <c r="C72" s="2"/>
      <c r="D72" s="102" t="s">
        <v>117</v>
      </c>
      <c r="E72" s="103" t="s">
        <v>200</v>
      </c>
      <c r="F72" s="104">
        <f>B4+(58*B6)</f>
        <v>59</v>
      </c>
      <c r="G72" s="2"/>
      <c r="H72" s="3"/>
      <c r="BM72" s="3"/>
    </row>
    <row r="73" spans="1:65" x14ac:dyDescent="0.2">
      <c r="A73" s="2"/>
      <c r="B73" s="2"/>
      <c r="C73" s="2"/>
      <c r="D73" s="102" t="s">
        <v>289</v>
      </c>
      <c r="E73" s="103" t="s">
        <v>200</v>
      </c>
      <c r="F73" s="105">
        <f>B4+(59*B6)</f>
        <v>60</v>
      </c>
      <c r="G73" s="2"/>
      <c r="H73" s="3"/>
      <c r="BM73" s="3"/>
    </row>
    <row r="74" spans="1:65" x14ac:dyDescent="0.2">
      <c r="A74" s="2"/>
      <c r="B74" s="2"/>
      <c r="C74" s="2"/>
      <c r="D74" s="102" t="s">
        <v>165</v>
      </c>
      <c r="E74" s="103" t="s">
        <v>200</v>
      </c>
      <c r="F74" s="105">
        <f>B4+(60*B6)</f>
        <v>61</v>
      </c>
      <c r="G74" s="2"/>
      <c r="H74" s="3"/>
      <c r="BM74" s="3"/>
    </row>
    <row r="75" spans="1:65" x14ac:dyDescent="0.2">
      <c r="A75" s="2"/>
      <c r="B75" s="2"/>
      <c r="C75" s="2"/>
      <c r="D75" s="102" t="s">
        <v>52</v>
      </c>
      <c r="E75" s="103" t="s">
        <v>200</v>
      </c>
      <c r="F75" s="104">
        <f>B4+(61*B6)</f>
        <v>62</v>
      </c>
      <c r="G75" s="2"/>
      <c r="H75" s="3"/>
      <c r="BM75" s="3"/>
    </row>
    <row r="76" spans="1:65" x14ac:dyDescent="0.2">
      <c r="A76" s="2"/>
      <c r="B76" s="2"/>
      <c r="C76" s="2"/>
      <c r="D76" s="102" t="s">
        <v>230</v>
      </c>
      <c r="E76" s="103" t="s">
        <v>200</v>
      </c>
      <c r="F76" s="104">
        <f>B4+(62*B6)</f>
        <v>63</v>
      </c>
      <c r="G76" s="2"/>
      <c r="H76" s="3"/>
      <c r="BM76" s="3"/>
    </row>
    <row r="77" spans="1:65" x14ac:dyDescent="0.2">
      <c r="A77" s="2"/>
      <c r="B77" s="2"/>
      <c r="C77" s="2"/>
      <c r="D77" s="102" t="s">
        <v>102</v>
      </c>
      <c r="E77" s="103" t="s">
        <v>200</v>
      </c>
      <c r="F77" s="105">
        <f>B4+(63*B6)</f>
        <v>64</v>
      </c>
      <c r="G77" s="2"/>
      <c r="H77" s="3"/>
      <c r="BM77" s="3"/>
    </row>
    <row r="78" spans="1:65" x14ac:dyDescent="0.2">
      <c r="A78" s="2"/>
      <c r="B78" s="2"/>
      <c r="C78" s="2"/>
      <c r="D78" s="102" t="s">
        <v>275</v>
      </c>
      <c r="E78" s="103" t="s">
        <v>200</v>
      </c>
      <c r="F78" s="105">
        <f>B4+(64*B6)</f>
        <v>65</v>
      </c>
      <c r="G78" s="2"/>
      <c r="H78" s="3"/>
      <c r="BM78" s="3"/>
    </row>
    <row r="79" spans="1:65" x14ac:dyDescent="0.2">
      <c r="A79" s="2"/>
      <c r="B79" s="2"/>
      <c r="C79" s="2"/>
      <c r="D79" s="102" t="s">
        <v>149</v>
      </c>
      <c r="E79" s="103" t="s">
        <v>200</v>
      </c>
      <c r="F79" s="104">
        <f>B4+(65*B6)</f>
        <v>66</v>
      </c>
      <c r="G79" s="2"/>
      <c r="H79" s="3"/>
      <c r="BM79" s="3"/>
    </row>
    <row r="80" spans="1:65" x14ac:dyDescent="0.2">
      <c r="A80" s="2"/>
      <c r="B80" s="2"/>
      <c r="C80" s="2"/>
      <c r="D80" s="102" t="s">
        <v>37</v>
      </c>
      <c r="E80" s="103" t="s">
        <v>200</v>
      </c>
      <c r="F80" s="104">
        <f>B4+(66*B6)</f>
        <v>67</v>
      </c>
      <c r="G80" s="2"/>
      <c r="H80" s="3"/>
      <c r="BM80" s="3"/>
    </row>
    <row r="81" spans="1:65" x14ac:dyDescent="0.2">
      <c r="A81" s="2"/>
      <c r="B81" s="2"/>
      <c r="C81" s="2"/>
      <c r="D81" s="102" t="s">
        <v>214</v>
      </c>
      <c r="E81" s="103" t="s">
        <v>200</v>
      </c>
      <c r="F81" s="105">
        <f>B4+(67*B6)</f>
        <v>68</v>
      </c>
      <c r="G81" s="2"/>
      <c r="H81" s="3"/>
      <c r="BM81" s="3"/>
    </row>
    <row r="82" spans="1:65" x14ac:dyDescent="0.2">
      <c r="A82" s="2"/>
      <c r="B82" s="2"/>
      <c r="C82" s="2"/>
      <c r="D82" s="102" t="s">
        <v>85</v>
      </c>
      <c r="E82" s="103" t="s">
        <v>200</v>
      </c>
      <c r="F82" s="105">
        <f>B4+(68*B6)</f>
        <v>69</v>
      </c>
      <c r="G82" s="2"/>
      <c r="H82" s="3"/>
      <c r="BM82" s="3"/>
    </row>
    <row r="83" spans="1:65" x14ac:dyDescent="0.2">
      <c r="A83" s="2"/>
      <c r="B83" s="2"/>
      <c r="C83" s="2"/>
      <c r="D83" s="102" t="s">
        <v>367</v>
      </c>
      <c r="E83" s="103" t="s">
        <v>200</v>
      </c>
      <c r="F83" s="104">
        <f>B4+(69*B6)</f>
        <v>70</v>
      </c>
      <c r="G83" s="2"/>
      <c r="H83" s="3"/>
      <c r="BM83" s="3"/>
    </row>
    <row r="84" spans="1:65" x14ac:dyDescent="0.2">
      <c r="A84" s="2"/>
      <c r="B84" s="2"/>
      <c r="C84" s="2"/>
      <c r="D84" s="102" t="s">
        <v>346</v>
      </c>
      <c r="E84" s="103" t="s">
        <v>200</v>
      </c>
      <c r="F84" s="104">
        <f>B4+(70*B6)</f>
        <v>71</v>
      </c>
      <c r="G84" s="2"/>
      <c r="H84" s="3"/>
      <c r="BM84" s="3"/>
    </row>
    <row r="85" spans="1:65" x14ac:dyDescent="0.2">
      <c r="A85" s="2"/>
      <c r="B85" s="2"/>
      <c r="C85" s="2"/>
      <c r="D85" s="102" t="s">
        <v>463</v>
      </c>
      <c r="E85" s="103" t="s">
        <v>200</v>
      </c>
      <c r="F85" s="104">
        <f>B4+(71*B6)</f>
        <v>72</v>
      </c>
      <c r="G85" s="2"/>
      <c r="H85" s="3"/>
      <c r="BM85" s="3"/>
    </row>
    <row r="86" spans="1:65" x14ac:dyDescent="0.2">
      <c r="A86" s="2"/>
      <c r="B86" s="2"/>
      <c r="C86" s="2"/>
      <c r="D86" s="102" t="s">
        <v>465</v>
      </c>
      <c r="E86" s="103" t="s">
        <v>200</v>
      </c>
      <c r="F86" s="104">
        <f>B4+(72*B6)</f>
        <v>73</v>
      </c>
      <c r="G86" s="2"/>
      <c r="H86" s="3"/>
      <c r="BM86" s="3"/>
    </row>
    <row r="87" spans="1:65" x14ac:dyDescent="0.2">
      <c r="A87" s="2"/>
      <c r="B87" s="2"/>
      <c r="C87" s="2"/>
      <c r="D87" s="102" t="s">
        <v>529</v>
      </c>
      <c r="E87" s="103" t="s">
        <v>200</v>
      </c>
      <c r="F87" s="105">
        <f>B4+(73*B6)</f>
        <v>74</v>
      </c>
      <c r="G87" s="2"/>
      <c r="H87" s="3"/>
      <c r="BM87" s="3"/>
    </row>
    <row r="88" spans="1:65" x14ac:dyDescent="0.2">
      <c r="A88" s="2"/>
      <c r="B88" s="2"/>
      <c r="C88" s="2"/>
      <c r="D88" s="102" t="s">
        <v>481</v>
      </c>
      <c r="E88" s="103" t="s">
        <v>200</v>
      </c>
      <c r="F88" s="105">
        <f>B4+(74*B6)</f>
        <v>75</v>
      </c>
      <c r="G88" s="2"/>
      <c r="H88" s="3"/>
      <c r="BM88" s="3"/>
    </row>
    <row r="89" spans="1:65" x14ac:dyDescent="0.2">
      <c r="A89" s="2"/>
      <c r="B89" s="2"/>
      <c r="C89" s="2"/>
      <c r="D89" s="102" t="s">
        <v>699</v>
      </c>
      <c r="E89" s="103" t="s">
        <v>200</v>
      </c>
      <c r="F89" s="104">
        <f>B4+(75*B6)</f>
        <v>76</v>
      </c>
      <c r="G89" s="2"/>
      <c r="H89" s="3"/>
      <c r="BM89" s="3"/>
    </row>
    <row r="90" spans="1:65" x14ac:dyDescent="0.2">
      <c r="A90" s="2"/>
      <c r="B90" s="2"/>
      <c r="C90" s="2"/>
      <c r="D90" s="102" t="s">
        <v>696</v>
      </c>
      <c r="E90" s="103" t="s">
        <v>200</v>
      </c>
      <c r="F90" s="104">
        <f>B4+(76*B6)</f>
        <v>77</v>
      </c>
      <c r="G90" s="2"/>
      <c r="H90" s="3"/>
      <c r="BM90" s="3"/>
    </row>
    <row r="91" spans="1:65" x14ac:dyDescent="0.2">
      <c r="A91" s="2"/>
      <c r="B91" s="2"/>
      <c r="C91" s="2"/>
      <c r="D91" s="102" t="s">
        <v>568</v>
      </c>
      <c r="E91" s="103" t="s">
        <v>200</v>
      </c>
      <c r="F91" s="105">
        <f>B4+(77*B6)</f>
        <v>78</v>
      </c>
      <c r="G91" s="2"/>
      <c r="H91" s="3"/>
      <c r="BM91" s="3"/>
    </row>
    <row r="92" spans="1:65" x14ac:dyDescent="0.2">
      <c r="A92" s="2"/>
      <c r="B92" s="2"/>
      <c r="C92" s="2"/>
      <c r="D92" s="102" t="s">
        <v>215</v>
      </c>
      <c r="E92" s="103" t="s">
        <v>200</v>
      </c>
      <c r="F92" s="105">
        <f>B4+(78*B6)</f>
        <v>79</v>
      </c>
      <c r="G92" s="2"/>
      <c r="H92" s="3"/>
      <c r="BM92" s="3"/>
    </row>
    <row r="93" spans="1:65" x14ac:dyDescent="0.2">
      <c r="A93" s="2"/>
      <c r="B93" s="2"/>
      <c r="C93" s="2"/>
      <c r="D93" s="102" t="s">
        <v>86</v>
      </c>
      <c r="E93" s="103" t="s">
        <v>200</v>
      </c>
      <c r="F93" s="104">
        <f>B4+(79*B6)</f>
        <v>80</v>
      </c>
      <c r="G93" s="2"/>
      <c r="H93" s="3"/>
      <c r="BM93" s="3"/>
    </row>
    <row r="94" spans="1:65" x14ac:dyDescent="0.2">
      <c r="A94" s="2"/>
      <c r="B94" s="2"/>
      <c r="C94" s="2"/>
      <c r="D94" s="102" t="s">
        <v>261</v>
      </c>
      <c r="E94" s="103" t="s">
        <v>200</v>
      </c>
      <c r="F94" s="104">
        <f>B4+(80*B6)</f>
        <v>81</v>
      </c>
      <c r="G94" s="2"/>
      <c r="H94" s="3"/>
      <c r="BM94" s="3"/>
    </row>
    <row r="95" spans="1:65" x14ac:dyDescent="0.2">
      <c r="A95" s="2"/>
      <c r="B95" s="2"/>
      <c r="C95" s="2"/>
      <c r="D95" s="102" t="s">
        <v>134</v>
      </c>
      <c r="E95" s="103" t="s">
        <v>200</v>
      </c>
      <c r="F95" s="105">
        <f>B4+(81*B6)</f>
        <v>82</v>
      </c>
      <c r="G95" s="2"/>
      <c r="H95" s="3"/>
      <c r="BM95" s="3"/>
    </row>
    <row r="96" spans="1:65" x14ac:dyDescent="0.2">
      <c r="A96" s="2"/>
      <c r="B96" s="2"/>
      <c r="C96" s="2"/>
      <c r="D96" s="102" t="s">
        <v>3</v>
      </c>
      <c r="E96" s="103" t="s">
        <v>200</v>
      </c>
      <c r="F96" s="105">
        <f>B4+(82*B6)</f>
        <v>83</v>
      </c>
      <c r="G96" s="2"/>
      <c r="H96" s="3"/>
      <c r="BM96" s="3"/>
    </row>
    <row r="97" spans="1:65" x14ac:dyDescent="0.2">
      <c r="A97" s="2"/>
      <c r="B97" s="2"/>
      <c r="C97" s="2"/>
      <c r="D97" s="102" t="s">
        <v>199</v>
      </c>
      <c r="E97" s="103" t="s">
        <v>200</v>
      </c>
      <c r="F97" s="104">
        <f>B4+(83*B6)</f>
        <v>84</v>
      </c>
      <c r="G97" s="2"/>
      <c r="H97" s="3"/>
      <c r="BM97" s="3"/>
    </row>
    <row r="98" spans="1:65" x14ac:dyDescent="0.2">
      <c r="A98" s="2"/>
      <c r="B98" s="2"/>
      <c r="C98" s="2"/>
      <c r="D98" s="102" t="s">
        <v>71</v>
      </c>
      <c r="E98" s="103" t="s">
        <v>200</v>
      </c>
      <c r="F98" s="104">
        <f>B4+(84*B6)</f>
        <v>85</v>
      </c>
      <c r="G98" s="2"/>
      <c r="H98" s="3"/>
      <c r="BM98" s="3"/>
    </row>
    <row r="99" spans="1:65" x14ac:dyDescent="0.2">
      <c r="A99" s="2"/>
      <c r="B99" s="2"/>
      <c r="C99" s="2"/>
      <c r="D99" s="102" t="s">
        <v>245</v>
      </c>
      <c r="E99" s="103" t="s">
        <v>200</v>
      </c>
      <c r="F99" s="104">
        <f>B4+(85*B6)</f>
        <v>86</v>
      </c>
      <c r="G99" s="2"/>
      <c r="H99" s="3"/>
      <c r="BM99" s="3"/>
    </row>
    <row r="100" spans="1:65" x14ac:dyDescent="0.2">
      <c r="A100" s="2"/>
      <c r="B100" s="2"/>
      <c r="C100" s="2"/>
      <c r="D100" s="102" t="s">
        <v>118</v>
      </c>
      <c r="E100" s="103" t="s">
        <v>200</v>
      </c>
      <c r="F100" s="104">
        <f>B4+(86*B6)</f>
        <v>87</v>
      </c>
      <c r="G100" s="2"/>
      <c r="H100" s="3"/>
      <c r="BM100" s="3"/>
    </row>
    <row r="101" spans="1:65" x14ac:dyDescent="0.2">
      <c r="A101" s="2"/>
      <c r="B101" s="2"/>
      <c r="C101" s="2"/>
      <c r="D101" s="102" t="s">
        <v>290</v>
      </c>
      <c r="E101" s="103" t="s">
        <v>200</v>
      </c>
      <c r="F101" s="105">
        <f>B4+(87*B6)</f>
        <v>88</v>
      </c>
      <c r="G101" s="2"/>
      <c r="H101" s="3"/>
      <c r="BM101" s="3"/>
    </row>
    <row r="102" spans="1:65" x14ac:dyDescent="0.2">
      <c r="A102" s="2"/>
      <c r="B102" s="2"/>
      <c r="C102" s="2"/>
      <c r="D102" s="102" t="s">
        <v>166</v>
      </c>
      <c r="E102" s="103" t="s">
        <v>200</v>
      </c>
      <c r="F102" s="105">
        <f>B4+(88*B6)</f>
        <v>89</v>
      </c>
      <c r="G102" s="2"/>
      <c r="H102" s="3"/>
      <c r="BM102" s="3"/>
    </row>
    <row r="103" spans="1:65" x14ac:dyDescent="0.2">
      <c r="A103" s="2"/>
      <c r="B103" s="2"/>
      <c r="C103" s="2"/>
      <c r="D103" s="102" t="s">
        <v>53</v>
      </c>
      <c r="E103" s="103" t="s">
        <v>200</v>
      </c>
      <c r="F103" s="104">
        <f>B4+(89*B6)</f>
        <v>90</v>
      </c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</row>
    <row r="104" spans="1:65" x14ac:dyDescent="0.2">
      <c r="A104" s="2"/>
      <c r="B104" s="2"/>
      <c r="C104" s="2"/>
      <c r="D104" s="102" t="s">
        <v>231</v>
      </c>
      <c r="E104" s="103" t="s">
        <v>200</v>
      </c>
      <c r="F104" s="104">
        <f>B4+(90*B6)</f>
        <v>91</v>
      </c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</row>
    <row r="105" spans="1:65" x14ac:dyDescent="0.2">
      <c r="A105" s="2"/>
      <c r="B105" s="2"/>
      <c r="C105" s="2"/>
      <c r="D105" s="102" t="s">
        <v>103</v>
      </c>
      <c r="E105" s="103" t="s">
        <v>200</v>
      </c>
      <c r="F105" s="105">
        <f>B4+(91*B6)</f>
        <v>92</v>
      </c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</row>
    <row r="106" spans="1:65" x14ac:dyDescent="0.2">
      <c r="A106" s="2"/>
      <c r="B106" s="2"/>
      <c r="C106" s="2"/>
      <c r="D106" s="102" t="s">
        <v>276</v>
      </c>
      <c r="E106" s="103" t="s">
        <v>200</v>
      </c>
      <c r="F106" s="105">
        <f>B4+(92*B6)</f>
        <v>93</v>
      </c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</row>
    <row r="107" spans="1:65" x14ac:dyDescent="0.2">
      <c r="A107" s="2"/>
      <c r="B107" s="2"/>
      <c r="C107" s="2"/>
      <c r="D107" s="102" t="s">
        <v>150</v>
      </c>
      <c r="E107" s="103" t="s">
        <v>200</v>
      </c>
      <c r="F107" s="104">
        <f>B4+(93*B6)</f>
        <v>94</v>
      </c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</row>
    <row r="108" spans="1:65" x14ac:dyDescent="0.2">
      <c r="A108" s="2"/>
      <c r="B108" s="2"/>
      <c r="C108" s="2"/>
      <c r="D108" s="102" t="s">
        <v>21</v>
      </c>
      <c r="E108" s="103" t="s">
        <v>200</v>
      </c>
      <c r="F108" s="104">
        <f>B4+(94*B6)</f>
        <v>95</v>
      </c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</row>
    <row r="109" spans="1:65" x14ac:dyDescent="0.2">
      <c r="A109" s="2"/>
      <c r="B109" s="2"/>
      <c r="C109" s="2"/>
      <c r="D109" s="102" t="s">
        <v>344</v>
      </c>
      <c r="E109" s="103" t="s">
        <v>200</v>
      </c>
      <c r="F109" s="105">
        <f>B4+(95*B6)</f>
        <v>96</v>
      </c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</row>
    <row r="110" spans="1:65" x14ac:dyDescent="0.2">
      <c r="A110" s="2"/>
      <c r="B110" s="2"/>
      <c r="C110" s="2"/>
      <c r="D110" s="102" t="s">
        <v>318</v>
      </c>
      <c r="E110" s="103" t="s">
        <v>200</v>
      </c>
      <c r="F110" s="105">
        <f>B4+(96*B6)</f>
        <v>97</v>
      </c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</row>
    <row r="111" spans="1:65" x14ac:dyDescent="0.2">
      <c r="A111" s="2"/>
      <c r="B111" s="2"/>
      <c r="C111" s="2"/>
      <c r="D111" s="102" t="s">
        <v>436</v>
      </c>
      <c r="E111" s="103" t="s">
        <v>200</v>
      </c>
      <c r="F111" s="104">
        <f>B4+(97*B6)</f>
        <v>98</v>
      </c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</row>
    <row r="112" spans="1:65" x14ac:dyDescent="0.2">
      <c r="A112" s="2"/>
      <c r="B112" s="2"/>
      <c r="C112" s="2"/>
      <c r="D112" s="102" t="s">
        <v>394</v>
      </c>
      <c r="E112" s="103" t="s">
        <v>200</v>
      </c>
      <c r="F112" s="104">
        <f>B4+(98*B6)</f>
        <v>99</v>
      </c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</row>
    <row r="113" spans="1:65" x14ac:dyDescent="0.2">
      <c r="A113" s="2"/>
      <c r="B113" s="2"/>
      <c r="C113" s="2"/>
      <c r="D113" s="102" t="s">
        <v>506</v>
      </c>
      <c r="E113" s="103" t="s">
        <v>200</v>
      </c>
      <c r="F113" s="104">
        <f>B4+(99*B6)</f>
        <v>100</v>
      </c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</row>
    <row r="114" spans="1:65" x14ac:dyDescent="0.2">
      <c r="A114" s="2"/>
      <c r="B114" s="2"/>
      <c r="C114" s="2"/>
      <c r="D114" s="102" t="s">
        <v>561</v>
      </c>
      <c r="E114" s="103" t="s">
        <v>200</v>
      </c>
      <c r="F114" s="104">
        <f>B4+(100*B6)</f>
        <v>101</v>
      </c>
      <c r="G114" s="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</row>
    <row r="115" spans="1:65" x14ac:dyDescent="0.2">
      <c r="A115" s="2"/>
      <c r="B115" s="2"/>
      <c r="C115" s="2"/>
      <c r="D115" s="102" t="s">
        <v>582</v>
      </c>
      <c r="E115" s="103" t="s">
        <v>200</v>
      </c>
      <c r="F115" s="105">
        <f>B4+(101*B6)</f>
        <v>102</v>
      </c>
      <c r="G115" s="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</row>
    <row r="116" spans="1:65" x14ac:dyDescent="0.2">
      <c r="A116" s="2"/>
      <c r="B116" s="2"/>
      <c r="C116" s="2"/>
      <c r="D116" s="102" t="s">
        <v>586</v>
      </c>
      <c r="E116" s="103" t="s">
        <v>200</v>
      </c>
      <c r="F116" s="105">
        <f>B4+(102*B6)</f>
        <v>103</v>
      </c>
      <c r="G116" s="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</row>
    <row r="117" spans="1:65" x14ac:dyDescent="0.2">
      <c r="A117" s="2"/>
      <c r="B117" s="2"/>
      <c r="C117" s="2"/>
      <c r="D117" s="102" t="s">
        <v>676</v>
      </c>
      <c r="E117" s="103" t="s">
        <v>200</v>
      </c>
      <c r="F117" s="104">
        <f>B4+(103*B6)</f>
        <v>104</v>
      </c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</row>
    <row r="118" spans="1:65" x14ac:dyDescent="0.2">
      <c r="A118" s="2"/>
      <c r="B118" s="2"/>
      <c r="C118" s="2"/>
      <c r="D118" s="102" t="s">
        <v>151</v>
      </c>
      <c r="E118" s="103" t="s">
        <v>200</v>
      </c>
      <c r="F118" s="104">
        <f>B4+(104*B6)</f>
        <v>105</v>
      </c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</row>
    <row r="119" spans="1:65" x14ac:dyDescent="0.2">
      <c r="A119" s="2"/>
      <c r="B119" s="2"/>
      <c r="C119" s="2"/>
      <c r="D119" s="102" t="s">
        <v>22</v>
      </c>
      <c r="E119" s="103" t="s">
        <v>200</v>
      </c>
      <c r="F119" s="105">
        <f>B4+(105*B6)</f>
        <v>106</v>
      </c>
      <c r="G119" s="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</row>
    <row r="120" spans="1:65" x14ac:dyDescent="0.2">
      <c r="A120" s="2"/>
      <c r="B120" s="2"/>
      <c r="C120" s="2"/>
      <c r="D120" s="102" t="s">
        <v>216</v>
      </c>
      <c r="E120" s="103" t="s">
        <v>200</v>
      </c>
      <c r="F120" s="105">
        <f>B4+(106*B6)</f>
        <v>107</v>
      </c>
      <c r="G120" s="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</row>
    <row r="121" spans="1:65" x14ac:dyDescent="0.2">
      <c r="A121" s="2"/>
      <c r="B121" s="2"/>
      <c r="C121" s="2"/>
      <c r="D121" s="102" t="s">
        <v>87</v>
      </c>
      <c r="E121" s="103" t="s">
        <v>200</v>
      </c>
      <c r="F121" s="104">
        <f>B4+(107*B6)</f>
        <v>108</v>
      </c>
      <c r="G121" s="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</row>
    <row r="122" spans="1:65" x14ac:dyDescent="0.2">
      <c r="A122" s="2"/>
      <c r="B122" s="2"/>
      <c r="C122" s="2"/>
      <c r="D122" s="102" t="s">
        <v>262</v>
      </c>
      <c r="E122" s="103" t="s">
        <v>200</v>
      </c>
      <c r="F122" s="104">
        <f>B4+(108*B6)</f>
        <v>109</v>
      </c>
      <c r="G122" s="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</row>
    <row r="123" spans="1:65" x14ac:dyDescent="0.2">
      <c r="A123" s="2"/>
      <c r="B123" s="2"/>
      <c r="C123" s="2"/>
      <c r="D123" s="102" t="s">
        <v>135</v>
      </c>
      <c r="E123" s="103" t="s">
        <v>200</v>
      </c>
      <c r="F123" s="105">
        <f>B4+(109*B6)</f>
        <v>110</v>
      </c>
      <c r="G123" s="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</row>
    <row r="124" spans="1:65" x14ac:dyDescent="0.2">
      <c r="A124" s="2"/>
      <c r="B124" s="2"/>
      <c r="C124" s="2"/>
      <c r="D124" s="102" t="s">
        <v>4</v>
      </c>
      <c r="E124" s="103" t="s">
        <v>200</v>
      </c>
      <c r="F124" s="105">
        <f>B4+(110*B6)</f>
        <v>111</v>
      </c>
      <c r="G124" s="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</row>
    <row r="125" spans="1:65" x14ac:dyDescent="0.2">
      <c r="A125" s="2"/>
      <c r="B125" s="2"/>
      <c r="C125" s="2"/>
      <c r="D125" s="102" t="s">
        <v>183</v>
      </c>
      <c r="E125" s="103" t="s">
        <v>200</v>
      </c>
      <c r="F125" s="104">
        <f>B4+(111*B6)</f>
        <v>112</v>
      </c>
      <c r="G125" s="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</row>
    <row r="126" spans="1:65" x14ac:dyDescent="0.2">
      <c r="A126" s="2"/>
      <c r="B126" s="2"/>
      <c r="C126" s="2"/>
      <c r="D126" s="102" t="s">
        <v>72</v>
      </c>
      <c r="E126" s="103" t="s">
        <v>200</v>
      </c>
      <c r="F126" s="104">
        <f>B4+(112*B6)</f>
        <v>113</v>
      </c>
      <c r="G126" s="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</row>
    <row r="127" spans="1:65" x14ac:dyDescent="0.2">
      <c r="A127" s="2"/>
      <c r="B127" s="2"/>
      <c r="C127" s="2"/>
      <c r="D127" s="102" t="s">
        <v>246</v>
      </c>
      <c r="E127" s="103" t="s">
        <v>200</v>
      </c>
      <c r="F127" s="104">
        <f>B4+(113*B6)</f>
        <v>114</v>
      </c>
      <c r="G127" s="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</row>
    <row r="128" spans="1:65" x14ac:dyDescent="0.2">
      <c r="A128" s="2"/>
      <c r="B128" s="2"/>
      <c r="C128" s="2"/>
      <c r="D128" s="102" t="s">
        <v>119</v>
      </c>
      <c r="E128" s="103" t="s">
        <v>200</v>
      </c>
      <c r="F128" s="104">
        <f>B4+(114*B6)</f>
        <v>115</v>
      </c>
      <c r="G128" s="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</row>
    <row r="129" spans="1:65" x14ac:dyDescent="0.2">
      <c r="A129" s="2"/>
      <c r="B129" s="2"/>
      <c r="C129" s="2"/>
      <c r="D129" s="102" t="s">
        <v>291</v>
      </c>
      <c r="E129" s="103" t="s">
        <v>200</v>
      </c>
      <c r="F129" s="105">
        <f>B4+(115*B6)</f>
        <v>116</v>
      </c>
      <c r="G129" s="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</row>
    <row r="130" spans="1:65" x14ac:dyDescent="0.2">
      <c r="A130" s="2"/>
      <c r="B130" s="2"/>
      <c r="C130" s="2"/>
      <c r="D130" s="102" t="s">
        <v>167</v>
      </c>
      <c r="E130" s="103" t="s">
        <v>200</v>
      </c>
      <c r="F130" s="105">
        <f>B4+(116*B6)</f>
        <v>117</v>
      </c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</row>
    <row r="131" spans="1:65" x14ac:dyDescent="0.2">
      <c r="A131" s="2"/>
      <c r="B131" s="2"/>
      <c r="C131" s="2"/>
      <c r="D131" s="102" t="s">
        <v>54</v>
      </c>
      <c r="E131" s="103" t="s">
        <v>200</v>
      </c>
      <c r="F131" s="104">
        <f>B4+(117*B6)</f>
        <v>118</v>
      </c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</row>
    <row r="132" spans="1:65" x14ac:dyDescent="0.2">
      <c r="A132" s="2"/>
      <c r="B132" s="2"/>
      <c r="C132" s="2"/>
      <c r="D132" s="102" t="s">
        <v>232</v>
      </c>
      <c r="E132" s="103" t="s">
        <v>200</v>
      </c>
      <c r="F132" s="104">
        <f>B4+(118*B6)</f>
        <v>119</v>
      </c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</row>
    <row r="133" spans="1:65" x14ac:dyDescent="0.2">
      <c r="A133" s="2"/>
      <c r="B133" s="2"/>
      <c r="C133" s="2"/>
      <c r="D133" s="102" t="s">
        <v>104</v>
      </c>
      <c r="E133" s="103" t="s">
        <v>200</v>
      </c>
      <c r="F133" s="105">
        <f>B4+(119*B6)</f>
        <v>120</v>
      </c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</row>
    <row r="134" spans="1:65" x14ac:dyDescent="0.2">
      <c r="A134" s="2"/>
      <c r="B134" s="2"/>
      <c r="C134" s="2"/>
      <c r="D134" s="102" t="s">
        <v>277</v>
      </c>
      <c r="E134" s="103" t="s">
        <v>200</v>
      </c>
      <c r="F134" s="105">
        <f>B4+(120*B6)</f>
        <v>121</v>
      </c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</row>
    <row r="135" spans="1:65" x14ac:dyDescent="0.2">
      <c r="A135" s="2"/>
      <c r="B135" s="2"/>
      <c r="C135" s="2"/>
      <c r="D135" s="102" t="s">
        <v>323</v>
      </c>
      <c r="E135" s="103" t="s">
        <v>200</v>
      </c>
      <c r="F135" s="104">
        <f>B4+(121*B6)</f>
        <v>122</v>
      </c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</row>
    <row r="136" spans="1:65" x14ac:dyDescent="0.2">
      <c r="A136" s="2"/>
      <c r="B136" s="2"/>
      <c r="C136" s="2"/>
      <c r="D136" s="102" t="s">
        <v>363</v>
      </c>
      <c r="E136" s="103" t="s">
        <v>200</v>
      </c>
      <c r="F136" s="104">
        <f>B4+(122*B6)</f>
        <v>123</v>
      </c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</row>
    <row r="137" spans="1:65" x14ac:dyDescent="0.2">
      <c r="A137" s="2"/>
      <c r="B137" s="2"/>
      <c r="C137" s="2"/>
      <c r="D137" s="102" t="s">
        <v>467</v>
      </c>
      <c r="E137" s="103" t="s">
        <v>200</v>
      </c>
      <c r="F137" s="105">
        <f>B4+(123*B6)</f>
        <v>124</v>
      </c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</row>
    <row r="138" spans="1:65" x14ac:dyDescent="0.2">
      <c r="A138" s="2"/>
      <c r="B138" s="2"/>
      <c r="C138" s="2"/>
      <c r="D138" s="102" t="s">
        <v>417</v>
      </c>
      <c r="E138" s="103" t="s">
        <v>200</v>
      </c>
      <c r="F138" s="105">
        <f>B4+(124*B6)</f>
        <v>125</v>
      </c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</row>
    <row r="139" spans="1:65" x14ac:dyDescent="0.2">
      <c r="A139" s="2"/>
      <c r="B139" s="2"/>
      <c r="C139" s="2"/>
      <c r="D139" s="102" t="s">
        <v>480</v>
      </c>
      <c r="E139" s="103" t="s">
        <v>200</v>
      </c>
      <c r="F139" s="104">
        <f>B4+(125*B6)</f>
        <v>126</v>
      </c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</row>
    <row r="140" spans="1:65" x14ac:dyDescent="0.2">
      <c r="A140" s="2"/>
      <c r="B140" s="2"/>
      <c r="C140" s="2"/>
      <c r="D140" s="102" t="s">
        <v>532</v>
      </c>
      <c r="E140" s="103" t="s">
        <v>200</v>
      </c>
      <c r="F140" s="104">
        <f>B4+(126*B6)</f>
        <v>127</v>
      </c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</row>
    <row r="141" spans="1:65" x14ac:dyDescent="0.2">
      <c r="A141" s="2"/>
      <c r="B141" s="2"/>
      <c r="C141" s="2"/>
      <c r="D141" s="102" t="s">
        <v>602</v>
      </c>
      <c r="E141" s="103" t="s">
        <v>200</v>
      </c>
      <c r="F141" s="104">
        <f>B4+(127*B6)</f>
        <v>128</v>
      </c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</row>
    <row r="142" spans="1:65" x14ac:dyDescent="0.2">
      <c r="A142" s="2"/>
      <c r="B142" s="2"/>
      <c r="C142" s="2"/>
      <c r="D142" s="102" t="s">
        <v>609</v>
      </c>
      <c r="E142" s="103" t="s">
        <v>200</v>
      </c>
      <c r="F142" s="104">
        <f>B4+(128*B6)</f>
        <v>129</v>
      </c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</row>
    <row r="143" spans="1:65" x14ac:dyDescent="0.2">
      <c r="A143" s="2"/>
      <c r="B143" s="2"/>
      <c r="C143" s="2"/>
      <c r="D143" s="102" t="s">
        <v>712</v>
      </c>
      <c r="E143" s="103" t="s">
        <v>200</v>
      </c>
      <c r="F143" s="105">
        <f>B4+(129*B6)</f>
        <v>130</v>
      </c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</row>
    <row r="144" spans="1:65" x14ac:dyDescent="0.2">
      <c r="A144" s="2"/>
      <c r="B144" s="2"/>
      <c r="C144" s="2"/>
      <c r="D144" s="102" t="s">
        <v>105</v>
      </c>
      <c r="E144" s="103" t="s">
        <v>200</v>
      </c>
      <c r="F144" s="105">
        <f>B4+(130*B6)</f>
        <v>131</v>
      </c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</row>
    <row r="145" spans="1:65" x14ac:dyDescent="0.2">
      <c r="A145" s="2"/>
      <c r="B145" s="2"/>
      <c r="C145" s="2"/>
      <c r="D145" s="102" t="s">
        <v>278</v>
      </c>
      <c r="E145" s="103" t="s">
        <v>200</v>
      </c>
      <c r="F145" s="104">
        <f>B4+(131*B6)</f>
        <v>132</v>
      </c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</row>
    <row r="146" spans="1:65" x14ac:dyDescent="0.2">
      <c r="A146" s="2"/>
      <c r="B146" s="2"/>
      <c r="C146" s="2"/>
      <c r="D146" s="102" t="s">
        <v>152</v>
      </c>
      <c r="E146" s="103" t="s">
        <v>200</v>
      </c>
      <c r="F146" s="104">
        <f>B4+(132*B6)</f>
        <v>133</v>
      </c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</row>
    <row r="147" spans="1:65" x14ac:dyDescent="0.2">
      <c r="A147" s="2"/>
      <c r="B147" s="2"/>
      <c r="C147" s="2"/>
      <c r="D147" s="102" t="s">
        <v>23</v>
      </c>
      <c r="E147" s="103" t="s">
        <v>200</v>
      </c>
      <c r="F147" s="105">
        <f>B4+(133*B6)</f>
        <v>134</v>
      </c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</row>
    <row r="148" spans="1:65" x14ac:dyDescent="0.2">
      <c r="A148" s="2"/>
      <c r="B148" s="2"/>
      <c r="C148" s="2"/>
      <c r="D148" s="102" t="s">
        <v>217</v>
      </c>
      <c r="E148" s="103" t="s">
        <v>200</v>
      </c>
      <c r="F148" s="105">
        <f>B4+(134*B6)</f>
        <v>135</v>
      </c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</row>
    <row r="149" spans="1:65" x14ac:dyDescent="0.2">
      <c r="A149" s="2"/>
      <c r="B149" s="2"/>
      <c r="C149" s="2"/>
      <c r="D149" s="102" t="s">
        <v>88</v>
      </c>
      <c r="E149" s="103" t="s">
        <v>200</v>
      </c>
      <c r="F149" s="104">
        <f>B4+(135*B6)</f>
        <v>136</v>
      </c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</row>
    <row r="150" spans="1:65" x14ac:dyDescent="0.2">
      <c r="A150" s="2"/>
      <c r="B150" s="2"/>
      <c r="C150" s="2"/>
      <c r="D150" s="102" t="s">
        <v>263</v>
      </c>
      <c r="E150" s="103" t="s">
        <v>200</v>
      </c>
      <c r="F150" s="104">
        <f>B4+(136*B6)</f>
        <v>137</v>
      </c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</row>
    <row r="151" spans="1:65" x14ac:dyDescent="0.2">
      <c r="A151" s="2"/>
      <c r="B151" s="2"/>
      <c r="C151" s="2"/>
      <c r="D151" s="102" t="s">
        <v>136</v>
      </c>
      <c r="E151" s="103" t="s">
        <v>200</v>
      </c>
      <c r="F151" s="105">
        <f>B4+(137*B6)</f>
        <v>138</v>
      </c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</row>
    <row r="152" spans="1:65" x14ac:dyDescent="0.2">
      <c r="A152" s="2"/>
      <c r="B152" s="2"/>
      <c r="C152" s="2"/>
      <c r="D152" s="102" t="s">
        <v>5</v>
      </c>
      <c r="E152" s="103" t="s">
        <v>200</v>
      </c>
      <c r="F152" s="105">
        <f>B4+(138*B6)</f>
        <v>139</v>
      </c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</row>
    <row r="153" spans="1:65" x14ac:dyDescent="0.2">
      <c r="A153" s="2"/>
      <c r="B153" s="2"/>
      <c r="C153" s="2"/>
      <c r="D153" s="102" t="s">
        <v>184</v>
      </c>
      <c r="E153" s="103" t="s">
        <v>200</v>
      </c>
      <c r="F153" s="104">
        <f>B4+(139*B6)</f>
        <v>140</v>
      </c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</row>
    <row r="154" spans="1:65" x14ac:dyDescent="0.2">
      <c r="A154" s="2"/>
      <c r="B154" s="2"/>
      <c r="C154" s="2"/>
      <c r="D154" s="102" t="s">
        <v>73</v>
      </c>
      <c r="E154" s="103" t="s">
        <v>200</v>
      </c>
      <c r="F154" s="104">
        <f>B4+(140*B6)</f>
        <v>141</v>
      </c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</row>
    <row r="155" spans="1:65" x14ac:dyDescent="0.2">
      <c r="A155" s="2"/>
      <c r="B155" s="2"/>
      <c r="C155" s="2"/>
      <c r="D155" s="102" t="s">
        <v>247</v>
      </c>
      <c r="E155" s="103" t="s">
        <v>200</v>
      </c>
      <c r="F155" s="104">
        <f>B4+(141*B6)</f>
        <v>142</v>
      </c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</row>
    <row r="156" spans="1:65" x14ac:dyDescent="0.2">
      <c r="A156" s="2"/>
      <c r="B156" s="2"/>
      <c r="C156" s="2"/>
      <c r="D156" s="102" t="s">
        <v>120</v>
      </c>
      <c r="E156" s="103" t="s">
        <v>200</v>
      </c>
      <c r="F156" s="104">
        <f>B4+(142*B6)</f>
        <v>143</v>
      </c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</row>
    <row r="157" spans="1:65" x14ac:dyDescent="0.2">
      <c r="A157" s="2"/>
      <c r="B157" s="2"/>
      <c r="C157" s="2"/>
      <c r="D157" s="102" t="s">
        <v>292</v>
      </c>
      <c r="E157" s="103" t="s">
        <v>200</v>
      </c>
      <c r="F157" s="105">
        <f>B4+(143*B6)</f>
        <v>144</v>
      </c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</row>
    <row r="158" spans="1:65" x14ac:dyDescent="0.2">
      <c r="A158" s="2"/>
      <c r="B158" s="2"/>
      <c r="C158" s="2"/>
      <c r="D158" s="102" t="s">
        <v>168</v>
      </c>
      <c r="E158" s="103" t="s">
        <v>200</v>
      </c>
      <c r="F158" s="105">
        <f>B4+(144*B6)</f>
        <v>145</v>
      </c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</row>
    <row r="159" spans="1:65" x14ac:dyDescent="0.2">
      <c r="A159" s="2"/>
      <c r="B159" s="2"/>
      <c r="C159" s="2"/>
      <c r="D159" s="102" t="s">
        <v>38</v>
      </c>
      <c r="E159" s="103" t="s">
        <v>200</v>
      </c>
      <c r="F159" s="104">
        <f>B4+(145*B6)</f>
        <v>146</v>
      </c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</row>
    <row r="160" spans="1:65" x14ac:dyDescent="0.2">
      <c r="A160" s="2"/>
      <c r="B160" s="2"/>
      <c r="C160" s="2"/>
      <c r="D160" s="102" t="s">
        <v>233</v>
      </c>
      <c r="E160" s="103" t="s">
        <v>200</v>
      </c>
      <c r="F160" s="104">
        <f>B4+(146*B6)</f>
        <v>147</v>
      </c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</row>
    <row r="161" spans="1:65" x14ac:dyDescent="0.2">
      <c r="A161" s="2"/>
      <c r="B161" s="2"/>
      <c r="C161" s="2"/>
      <c r="D161" s="102" t="s">
        <v>325</v>
      </c>
      <c r="E161" s="103" t="s">
        <v>200</v>
      </c>
      <c r="F161" s="105">
        <f>B4+(147*B6)</f>
        <v>148</v>
      </c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</row>
    <row r="162" spans="1:65" x14ac:dyDescent="0.2">
      <c r="A162" s="2"/>
      <c r="B162" s="2"/>
      <c r="C162" s="2"/>
      <c r="D162" s="102" t="s">
        <v>321</v>
      </c>
      <c r="E162" s="103" t="s">
        <v>200</v>
      </c>
      <c r="F162" s="105">
        <f>B4+(148*B6)</f>
        <v>149</v>
      </c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</row>
    <row r="163" spans="1:65" x14ac:dyDescent="0.2">
      <c r="A163" s="2"/>
      <c r="B163" s="2"/>
      <c r="C163" s="2"/>
      <c r="D163" s="102" t="s">
        <v>393</v>
      </c>
      <c r="E163" s="103" t="s">
        <v>200</v>
      </c>
      <c r="F163" s="104">
        <f>B4+(149*B6)</f>
        <v>150</v>
      </c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</row>
    <row r="164" spans="1:65" x14ac:dyDescent="0.2">
      <c r="A164" s="2"/>
      <c r="B164" s="2"/>
      <c r="C164" s="2"/>
      <c r="D164" s="102" t="s">
        <v>457</v>
      </c>
      <c r="E164" s="103" t="s">
        <v>200</v>
      </c>
      <c r="F164" s="104">
        <f>B4+(150*B6)</f>
        <v>151</v>
      </c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</row>
    <row r="165" spans="1:65" x14ac:dyDescent="0.2">
      <c r="A165" s="2"/>
      <c r="B165" s="2"/>
      <c r="C165" s="2"/>
      <c r="D165" s="102" t="s">
        <v>551</v>
      </c>
      <c r="E165" s="103" t="s">
        <v>200</v>
      </c>
      <c r="F165" s="105">
        <f>B4+(151*B6)</f>
        <v>152</v>
      </c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</row>
    <row r="166" spans="1:65" x14ac:dyDescent="0.2">
      <c r="A166" s="2"/>
      <c r="B166" s="2"/>
      <c r="C166" s="2"/>
      <c r="D166" s="102" t="s">
        <v>476</v>
      </c>
      <c r="E166" s="103" t="s">
        <v>200</v>
      </c>
      <c r="F166" s="105">
        <f>B4+(152*B6)</f>
        <v>153</v>
      </c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</row>
    <row r="167" spans="1:65" x14ac:dyDescent="0.2">
      <c r="A167" s="2"/>
      <c r="B167" s="2"/>
      <c r="C167" s="2"/>
      <c r="D167" s="102" t="s">
        <v>702</v>
      </c>
      <c r="E167" s="103" t="s">
        <v>200</v>
      </c>
      <c r="F167" s="104">
        <f>B4+(153*B6)</f>
        <v>154</v>
      </c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</row>
    <row r="168" spans="1:65" x14ac:dyDescent="0.2">
      <c r="A168" s="2"/>
      <c r="B168" s="2"/>
      <c r="C168" s="2"/>
      <c r="D168" s="102" t="s">
        <v>691</v>
      </c>
      <c r="E168" s="103" t="s">
        <v>200</v>
      </c>
      <c r="F168" s="104">
        <f>B4+(154*B6)</f>
        <v>155</v>
      </c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</row>
    <row r="169" spans="1:65" x14ac:dyDescent="0.2">
      <c r="A169" s="2"/>
      <c r="B169" s="2"/>
      <c r="C169" s="2"/>
      <c r="D169" s="102" t="s">
        <v>585</v>
      </c>
      <c r="E169" s="103" t="s">
        <v>200</v>
      </c>
      <c r="F169" s="104">
        <f>B4+(155*B6)</f>
        <v>156</v>
      </c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</row>
    <row r="170" spans="1:65" x14ac:dyDescent="0.2">
      <c r="A170" s="2"/>
      <c r="B170" s="2"/>
      <c r="C170" s="2"/>
      <c r="D170" s="102" t="s">
        <v>39</v>
      </c>
      <c r="E170" s="103" t="s">
        <v>200</v>
      </c>
      <c r="F170" s="104">
        <f>B4+(156*B6)</f>
        <v>157</v>
      </c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</row>
    <row r="171" spans="1:65" x14ac:dyDescent="0.2">
      <c r="A171" s="2"/>
      <c r="B171" s="2"/>
      <c r="C171" s="2"/>
      <c r="D171" s="102" t="s">
        <v>234</v>
      </c>
      <c r="E171" s="103" t="s">
        <v>200</v>
      </c>
      <c r="F171" s="105">
        <f>B4+(157*B6)</f>
        <v>158</v>
      </c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</row>
    <row r="172" spans="1:65" x14ac:dyDescent="0.2">
      <c r="A172" s="2"/>
      <c r="B172" s="2"/>
      <c r="C172" s="2"/>
      <c r="D172" s="102" t="s">
        <v>106</v>
      </c>
      <c r="E172" s="103" t="s">
        <v>200</v>
      </c>
      <c r="F172" s="105">
        <f>B4+(158*B6)</f>
        <v>159</v>
      </c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</row>
    <row r="173" spans="1:65" x14ac:dyDescent="0.2">
      <c r="A173" s="2"/>
      <c r="B173" s="2"/>
      <c r="C173" s="2"/>
      <c r="D173" s="102" t="s">
        <v>279</v>
      </c>
      <c r="E173" s="103" t="s">
        <v>200</v>
      </c>
      <c r="F173" s="104">
        <f>B4+(159*B6)</f>
        <v>160</v>
      </c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</row>
    <row r="174" spans="1:65" x14ac:dyDescent="0.2">
      <c r="A174" s="2"/>
      <c r="B174" s="2"/>
      <c r="C174" s="2"/>
      <c r="D174" s="102" t="s">
        <v>153</v>
      </c>
      <c r="E174" s="103" t="s">
        <v>200</v>
      </c>
      <c r="F174" s="104">
        <f>B4+(160*B6)</f>
        <v>161</v>
      </c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</row>
    <row r="175" spans="1:65" x14ac:dyDescent="0.2">
      <c r="A175" s="2"/>
      <c r="B175" s="2"/>
      <c r="C175" s="2"/>
      <c r="D175" s="102" t="s">
        <v>24</v>
      </c>
      <c r="E175" s="103" t="s">
        <v>200</v>
      </c>
      <c r="F175" s="105">
        <f>B4+(161*B6)</f>
        <v>162</v>
      </c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</row>
    <row r="176" spans="1:65" x14ac:dyDescent="0.2">
      <c r="A176" s="2"/>
      <c r="B176" s="2"/>
      <c r="C176" s="2"/>
      <c r="D176" s="107" t="s">
        <v>201</v>
      </c>
      <c r="E176" s="103" t="s">
        <v>200</v>
      </c>
      <c r="F176" s="105">
        <f>B4+(162*B6)</f>
        <v>163</v>
      </c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</row>
    <row r="177" spans="1:65" x14ac:dyDescent="0.2">
      <c r="A177" s="2"/>
      <c r="B177" s="2"/>
      <c r="C177" s="2"/>
      <c r="D177" s="102" t="s">
        <v>89</v>
      </c>
      <c r="E177" s="103" t="s">
        <v>200</v>
      </c>
      <c r="F177" s="104">
        <f>B4+(163*B6)</f>
        <v>164</v>
      </c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</row>
    <row r="178" spans="1:65" x14ac:dyDescent="0.2">
      <c r="A178" s="2"/>
      <c r="B178" s="2"/>
      <c r="C178" s="2"/>
      <c r="D178" s="102" t="s">
        <v>264</v>
      </c>
      <c r="E178" s="103" t="s">
        <v>200</v>
      </c>
      <c r="F178" s="104">
        <f>B4+(164*B6)</f>
        <v>165</v>
      </c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</row>
    <row r="179" spans="1:65" x14ac:dyDescent="0.2">
      <c r="A179" s="2"/>
      <c r="B179" s="2"/>
      <c r="C179" s="2"/>
      <c r="D179" s="102" t="s">
        <v>137</v>
      </c>
      <c r="E179" s="103" t="s">
        <v>200</v>
      </c>
      <c r="F179" s="105">
        <f>B4+(165*B6)</f>
        <v>166</v>
      </c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</row>
    <row r="180" spans="1:65" x14ac:dyDescent="0.2">
      <c r="A180" s="2"/>
      <c r="B180" s="2"/>
      <c r="C180" s="2"/>
      <c r="D180" s="102" t="s">
        <v>6</v>
      </c>
      <c r="E180" s="103" t="s">
        <v>200</v>
      </c>
      <c r="F180" s="105">
        <f>B4+(166*B6)</f>
        <v>167</v>
      </c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</row>
    <row r="181" spans="1:65" x14ac:dyDescent="0.2">
      <c r="A181" s="2"/>
      <c r="B181" s="2"/>
      <c r="C181" s="2"/>
      <c r="D181" s="102" t="s">
        <v>185</v>
      </c>
      <c r="E181" s="103" t="s">
        <v>200</v>
      </c>
      <c r="F181" s="104">
        <f>B4+(167*B6)</f>
        <v>168</v>
      </c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</row>
    <row r="182" spans="1:65" x14ac:dyDescent="0.2">
      <c r="A182" s="2"/>
      <c r="B182" s="2"/>
      <c r="C182" s="2"/>
      <c r="D182" s="102" t="s">
        <v>74</v>
      </c>
      <c r="E182" s="109" t="s">
        <v>200</v>
      </c>
      <c r="F182" s="110">
        <f>B4+(168*B6)</f>
        <v>169</v>
      </c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</row>
    <row r="183" spans="1:65" x14ac:dyDescent="0.2">
      <c r="A183" s="2"/>
      <c r="B183" s="2"/>
      <c r="C183" s="2"/>
      <c r="D183" s="102" t="s">
        <v>248</v>
      </c>
      <c r="E183" s="103" t="s">
        <v>200</v>
      </c>
      <c r="F183" s="104">
        <f>B4+(169*B6)</f>
        <v>170</v>
      </c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</row>
    <row r="184" spans="1:65" x14ac:dyDescent="0.2">
      <c r="A184" s="2"/>
      <c r="B184" s="2"/>
      <c r="C184" s="2"/>
      <c r="D184" s="102" t="s">
        <v>121</v>
      </c>
      <c r="E184" s="103" t="s">
        <v>200</v>
      </c>
      <c r="F184" s="104">
        <f>B4+(170*B6)</f>
        <v>171</v>
      </c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</row>
    <row r="185" spans="1:65" x14ac:dyDescent="0.2">
      <c r="A185" s="2"/>
      <c r="B185" s="2"/>
      <c r="C185" s="2"/>
      <c r="D185" s="102" t="s">
        <v>293</v>
      </c>
      <c r="E185" s="103" t="s">
        <v>200</v>
      </c>
      <c r="F185" s="104">
        <f>B4+(171*B6)</f>
        <v>172</v>
      </c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</row>
    <row r="186" spans="1:65" x14ac:dyDescent="0.2">
      <c r="A186" s="2"/>
      <c r="B186" s="2"/>
      <c r="C186" s="2"/>
      <c r="D186" s="102" t="s">
        <v>169</v>
      </c>
      <c r="E186" s="103" t="s">
        <v>200</v>
      </c>
      <c r="F186" s="104">
        <f>B4+(172*B6)</f>
        <v>173</v>
      </c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</row>
    <row r="187" spans="1:65" x14ac:dyDescent="0.2">
      <c r="A187" s="2"/>
      <c r="B187" s="2"/>
      <c r="C187" s="2"/>
      <c r="D187" s="102" t="s">
        <v>364</v>
      </c>
      <c r="E187" s="103" t="s">
        <v>200</v>
      </c>
      <c r="F187" s="105">
        <f>B4+(173*B6)</f>
        <v>174</v>
      </c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</row>
    <row r="188" spans="1:65" x14ac:dyDescent="0.2">
      <c r="A188" s="2"/>
      <c r="B188" s="2"/>
      <c r="C188" s="2"/>
      <c r="D188" s="102" t="s">
        <v>350</v>
      </c>
      <c r="E188" s="103" t="s">
        <v>200</v>
      </c>
      <c r="F188" s="105">
        <f>B4+(174*B6)</f>
        <v>175</v>
      </c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</row>
    <row r="189" spans="1:65" x14ac:dyDescent="0.2">
      <c r="A189" s="2"/>
      <c r="B189" s="2"/>
      <c r="C189" s="2"/>
      <c r="D189" s="102" t="s">
        <v>401</v>
      </c>
      <c r="E189" s="103" t="s">
        <v>200</v>
      </c>
      <c r="F189" s="104">
        <f>B4+(175*B6)</f>
        <v>176</v>
      </c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</row>
    <row r="190" spans="1:65" x14ac:dyDescent="0.2">
      <c r="A190" s="2"/>
      <c r="B190" s="2"/>
      <c r="C190" s="2"/>
      <c r="D190" s="102" t="s">
        <v>442</v>
      </c>
      <c r="E190" s="103" t="s">
        <v>200</v>
      </c>
      <c r="F190" s="104">
        <f>B4+(176*B6)</f>
        <v>177</v>
      </c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</row>
    <row r="191" spans="1:65" x14ac:dyDescent="0.2">
      <c r="A191" s="2"/>
      <c r="B191" s="2"/>
      <c r="C191" s="2"/>
      <c r="D191" s="102" t="s">
        <v>537</v>
      </c>
      <c r="E191" s="103" t="s">
        <v>200</v>
      </c>
      <c r="F191" s="105">
        <f>B4+(177*B6)</f>
        <v>178</v>
      </c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</row>
    <row r="192" spans="1:65" x14ac:dyDescent="0.2">
      <c r="A192" s="2"/>
      <c r="B192" s="2"/>
      <c r="C192" s="2"/>
      <c r="D192" s="102" t="s">
        <v>557</v>
      </c>
      <c r="E192" s="103" t="s">
        <v>200</v>
      </c>
      <c r="F192" s="105">
        <f>B4+(178*B6)</f>
        <v>179</v>
      </c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</row>
    <row r="193" spans="1:65" x14ac:dyDescent="0.2">
      <c r="A193" s="2"/>
      <c r="B193" s="2"/>
      <c r="C193" s="2"/>
      <c r="D193" s="102" t="s">
        <v>689</v>
      </c>
      <c r="E193" s="103" t="s">
        <v>200</v>
      </c>
      <c r="F193" s="104">
        <f>B4+(179*B6)</f>
        <v>180</v>
      </c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</row>
    <row r="194" spans="1:65" x14ac:dyDescent="0.2">
      <c r="A194" s="2"/>
      <c r="B194" s="2"/>
      <c r="C194" s="2"/>
      <c r="D194" s="102" t="s">
        <v>680</v>
      </c>
      <c r="E194" s="103" t="s">
        <v>200</v>
      </c>
      <c r="F194" s="104">
        <f>B4+(180*B6)</f>
        <v>181</v>
      </c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</row>
    <row r="195" spans="1:65" x14ac:dyDescent="0.2">
      <c r="A195" s="2"/>
      <c r="B195" s="2"/>
      <c r="C195" s="2"/>
      <c r="D195" s="102" t="s">
        <v>611</v>
      </c>
      <c r="E195" s="103" t="s">
        <v>200</v>
      </c>
      <c r="F195" s="105">
        <f>B4+(181*B6)</f>
        <v>182</v>
      </c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</row>
    <row r="196" spans="1:65" x14ac:dyDescent="0.2">
      <c r="A196" s="2"/>
      <c r="B196" s="2"/>
      <c r="C196" s="2"/>
      <c r="D196" s="102" t="s">
        <v>294</v>
      </c>
      <c r="E196" s="103" t="s">
        <v>200</v>
      </c>
      <c r="F196" s="105">
        <f>B4+(182*B6)</f>
        <v>183</v>
      </c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</row>
    <row r="197" spans="1:65" x14ac:dyDescent="0.2">
      <c r="A197" s="2"/>
      <c r="B197" s="2"/>
      <c r="C197" s="2"/>
      <c r="D197" s="102" t="s">
        <v>170</v>
      </c>
      <c r="E197" s="103" t="s">
        <v>200</v>
      </c>
      <c r="F197" s="104">
        <f>B4+(183*B6)</f>
        <v>184</v>
      </c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</row>
    <row r="198" spans="1:65" x14ac:dyDescent="0.2">
      <c r="A198" s="2"/>
      <c r="B198" s="2"/>
      <c r="C198" s="2"/>
      <c r="D198" s="102" t="s">
        <v>40</v>
      </c>
      <c r="E198" s="103" t="s">
        <v>200</v>
      </c>
      <c r="F198" s="104">
        <f>B4+(184*B6)</f>
        <v>185</v>
      </c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</row>
    <row r="199" spans="1:65" x14ac:dyDescent="0.2">
      <c r="A199" s="2"/>
      <c r="B199" s="2"/>
      <c r="C199" s="2"/>
      <c r="D199" s="102" t="s">
        <v>235</v>
      </c>
      <c r="E199" s="103" t="s">
        <v>200</v>
      </c>
      <c r="F199" s="104">
        <f>B4+(185*B6)</f>
        <v>186</v>
      </c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</row>
    <row r="200" spans="1:65" x14ac:dyDescent="0.2">
      <c r="A200" s="2"/>
      <c r="B200" s="2"/>
      <c r="C200" s="2"/>
      <c r="D200" s="102" t="s">
        <v>107</v>
      </c>
      <c r="E200" s="103" t="s">
        <v>200</v>
      </c>
      <c r="F200" s="104">
        <f>B4+(186*B6)</f>
        <v>187</v>
      </c>
      <c r="G200" s="17"/>
    </row>
    <row r="201" spans="1:65" x14ac:dyDescent="0.2">
      <c r="A201" s="2"/>
      <c r="B201" s="2"/>
      <c r="C201" s="2"/>
      <c r="D201" s="102" t="s">
        <v>280</v>
      </c>
      <c r="E201" s="103" t="s">
        <v>200</v>
      </c>
      <c r="F201" s="105">
        <f>B4+(187*B6)</f>
        <v>188</v>
      </c>
      <c r="G201" s="17"/>
    </row>
    <row r="202" spans="1:65" x14ac:dyDescent="0.2">
      <c r="A202" s="2"/>
      <c r="B202" s="2"/>
      <c r="C202" s="2"/>
      <c r="D202" s="102" t="s">
        <v>154</v>
      </c>
      <c r="E202" s="103" t="s">
        <v>200</v>
      </c>
      <c r="F202" s="105">
        <f>B4+(188*B6)</f>
        <v>189</v>
      </c>
      <c r="G202" s="17"/>
    </row>
    <row r="203" spans="1:65" x14ac:dyDescent="0.2">
      <c r="A203" s="2"/>
      <c r="B203" s="2"/>
      <c r="C203" s="2"/>
      <c r="D203" s="102" t="s">
        <v>25</v>
      </c>
      <c r="E203" s="103" t="s">
        <v>200</v>
      </c>
      <c r="F203" s="104">
        <f>B4+(189*B6)</f>
        <v>190</v>
      </c>
      <c r="G203" s="17"/>
    </row>
    <row r="204" spans="1:65" x14ac:dyDescent="0.2">
      <c r="A204" s="2"/>
      <c r="B204" s="2"/>
      <c r="C204" s="2"/>
      <c r="D204" s="102" t="s">
        <v>202</v>
      </c>
      <c r="E204" s="103" t="s">
        <v>200</v>
      </c>
      <c r="F204" s="104">
        <f>B4+(190*B6)</f>
        <v>191</v>
      </c>
      <c r="G204" s="17"/>
    </row>
    <row r="205" spans="1:65" x14ac:dyDescent="0.2">
      <c r="A205" s="2"/>
      <c r="B205" s="2"/>
      <c r="C205" s="2"/>
      <c r="D205" s="102" t="s">
        <v>90</v>
      </c>
      <c r="E205" s="103" t="s">
        <v>200</v>
      </c>
      <c r="F205" s="105">
        <f>B4+(191*B6)</f>
        <v>192</v>
      </c>
      <c r="G205" s="17"/>
    </row>
    <row r="206" spans="1:65" x14ac:dyDescent="0.2">
      <c r="A206" s="2"/>
      <c r="B206" s="2"/>
      <c r="C206" s="2"/>
      <c r="D206" s="102" t="s">
        <v>265</v>
      </c>
      <c r="E206" s="103" t="s">
        <v>200</v>
      </c>
      <c r="F206" s="105">
        <f>B4+(192*B6)</f>
        <v>193</v>
      </c>
      <c r="G206" s="17"/>
    </row>
    <row r="207" spans="1:65" x14ac:dyDescent="0.2">
      <c r="A207" s="2"/>
      <c r="B207" s="2"/>
      <c r="C207" s="2"/>
      <c r="D207" s="102" t="s">
        <v>138</v>
      </c>
      <c r="E207" s="103" t="s">
        <v>200</v>
      </c>
      <c r="F207" s="104">
        <f>B4+(193*B6)</f>
        <v>194</v>
      </c>
      <c r="G207" s="17"/>
    </row>
    <row r="208" spans="1:65" x14ac:dyDescent="0.2">
      <c r="A208" s="2"/>
      <c r="B208" s="2"/>
      <c r="C208" s="2"/>
      <c r="D208" s="102" t="s">
        <v>7</v>
      </c>
      <c r="E208" s="103" t="s">
        <v>200</v>
      </c>
      <c r="F208" s="104">
        <f>B4+(194*B6)</f>
        <v>195</v>
      </c>
      <c r="G208" s="17"/>
    </row>
    <row r="209" spans="1:7" x14ac:dyDescent="0.2">
      <c r="A209" s="2"/>
      <c r="B209" s="2"/>
      <c r="C209" s="2"/>
      <c r="D209" s="102" t="s">
        <v>186</v>
      </c>
      <c r="E209" s="103" t="s">
        <v>200</v>
      </c>
      <c r="F209" s="105">
        <f>B4+(195*B6)</f>
        <v>196</v>
      </c>
      <c r="G209" s="17"/>
    </row>
    <row r="210" spans="1:7" x14ac:dyDescent="0.2">
      <c r="A210" s="2"/>
      <c r="B210" s="2"/>
      <c r="C210" s="2"/>
      <c r="D210" s="102" t="s">
        <v>58</v>
      </c>
      <c r="E210" s="103" t="s">
        <v>200</v>
      </c>
      <c r="F210" s="105">
        <f>B4+(196*B6)</f>
        <v>197</v>
      </c>
      <c r="G210" s="17"/>
    </row>
    <row r="211" spans="1:7" x14ac:dyDescent="0.2">
      <c r="A211" s="2"/>
      <c r="B211" s="2"/>
      <c r="C211" s="2"/>
      <c r="D211" s="102" t="s">
        <v>249</v>
      </c>
      <c r="E211" s="103" t="s">
        <v>200</v>
      </c>
      <c r="F211" s="104">
        <f>B4+(197*B6)</f>
        <v>198</v>
      </c>
      <c r="G211" s="17"/>
    </row>
    <row r="212" spans="1:7" x14ac:dyDescent="0.2">
      <c r="A212" s="2"/>
      <c r="B212" s="2"/>
      <c r="C212" s="2"/>
      <c r="D212" s="102" t="s">
        <v>122</v>
      </c>
      <c r="E212" s="103" t="s">
        <v>200</v>
      </c>
      <c r="F212" s="104">
        <f>B4+(198*B6)</f>
        <v>199</v>
      </c>
      <c r="G212" s="17"/>
    </row>
    <row r="213" spans="1:7" x14ac:dyDescent="0.2">
      <c r="A213" s="2"/>
      <c r="B213" s="2"/>
      <c r="C213" s="2"/>
      <c r="D213" s="102" t="s">
        <v>379</v>
      </c>
      <c r="E213" s="103" t="s">
        <v>200</v>
      </c>
      <c r="F213" s="104">
        <f>B4+(199*B6)</f>
        <v>200</v>
      </c>
      <c r="G213" s="17"/>
    </row>
    <row r="214" spans="1:7" x14ac:dyDescent="0.2">
      <c r="A214" s="2"/>
      <c r="B214" s="2"/>
      <c r="C214" s="2"/>
      <c r="D214" s="102" t="s">
        <v>369</v>
      </c>
      <c r="E214" s="103" t="s">
        <v>200</v>
      </c>
      <c r="F214" s="104">
        <f>B4+(200*B6)</f>
        <v>201</v>
      </c>
      <c r="G214" s="17"/>
    </row>
    <row r="215" spans="1:7" x14ac:dyDescent="0.2">
      <c r="A215" s="2"/>
      <c r="B215" s="2"/>
      <c r="C215" s="2"/>
      <c r="D215" s="102" t="s">
        <v>466</v>
      </c>
      <c r="E215" s="103" t="s">
        <v>200</v>
      </c>
      <c r="F215" s="105">
        <f>B4+(201*B6)</f>
        <v>202</v>
      </c>
      <c r="G215" s="17"/>
    </row>
    <row r="216" spans="1:7" x14ac:dyDescent="0.2">
      <c r="A216" s="2"/>
      <c r="B216" s="2"/>
      <c r="C216" s="2"/>
      <c r="D216" s="102" t="s">
        <v>454</v>
      </c>
      <c r="E216" s="103" t="s">
        <v>200</v>
      </c>
      <c r="F216" s="105">
        <f>B4+(202*B6)</f>
        <v>203</v>
      </c>
      <c r="G216" s="17"/>
    </row>
    <row r="217" spans="1:7" x14ac:dyDescent="0.2">
      <c r="A217" s="2"/>
      <c r="B217" s="2"/>
      <c r="C217" s="2"/>
      <c r="D217" s="102" t="s">
        <v>485</v>
      </c>
      <c r="E217" s="103" t="s">
        <v>200</v>
      </c>
      <c r="F217" s="104">
        <f>B4+(203*B6)</f>
        <v>204</v>
      </c>
      <c r="G217" s="17"/>
    </row>
    <row r="218" spans="1:7" x14ac:dyDescent="0.2">
      <c r="A218" s="2"/>
      <c r="B218" s="2"/>
      <c r="C218" s="2"/>
      <c r="D218" s="102" t="s">
        <v>531</v>
      </c>
      <c r="E218" s="103" t="s">
        <v>200</v>
      </c>
      <c r="F218" s="104">
        <f>B4+(204*B6)</f>
        <v>205</v>
      </c>
      <c r="G218" s="17"/>
    </row>
    <row r="219" spans="1:7" x14ac:dyDescent="0.2">
      <c r="A219" s="2"/>
      <c r="B219" s="2"/>
      <c r="C219" s="2"/>
      <c r="D219" s="102" t="s">
        <v>606</v>
      </c>
      <c r="E219" s="103" t="s">
        <v>200</v>
      </c>
      <c r="F219" s="105">
        <f>B4+(205*B6)</f>
        <v>206</v>
      </c>
      <c r="G219" s="17"/>
    </row>
    <row r="220" spans="1:7" x14ac:dyDescent="0.2">
      <c r="A220" s="2"/>
      <c r="B220" s="2"/>
      <c r="C220" s="2"/>
      <c r="D220" s="102" t="s">
        <v>579</v>
      </c>
      <c r="E220" s="103" t="s">
        <v>200</v>
      </c>
      <c r="F220" s="105">
        <f>B4+(206*B6)</f>
        <v>207</v>
      </c>
      <c r="G220" s="17"/>
    </row>
    <row r="221" spans="1:7" x14ac:dyDescent="0.2">
      <c r="A221" s="2"/>
      <c r="B221" s="2"/>
      <c r="C221" s="2"/>
      <c r="D221" s="102" t="s">
        <v>701</v>
      </c>
      <c r="E221" s="103" t="s">
        <v>200</v>
      </c>
      <c r="F221" s="104">
        <f>B4+(207*B6)</f>
        <v>208</v>
      </c>
      <c r="G221" s="17"/>
    </row>
    <row r="222" spans="1:7" x14ac:dyDescent="0.2">
      <c r="A222" s="2"/>
      <c r="B222" s="2"/>
      <c r="C222" s="2"/>
      <c r="D222" s="102" t="s">
        <v>250</v>
      </c>
      <c r="E222" s="103" t="s">
        <v>200</v>
      </c>
      <c r="F222" s="104">
        <f>B4+(208*B6)</f>
        <v>209</v>
      </c>
      <c r="G222" s="17"/>
    </row>
    <row r="223" spans="1:7" x14ac:dyDescent="0.2">
      <c r="A223" s="2"/>
      <c r="B223" s="2"/>
      <c r="C223" s="2"/>
      <c r="D223" s="102" t="s">
        <v>123</v>
      </c>
      <c r="E223" s="103" t="s">
        <v>200</v>
      </c>
      <c r="F223" s="105">
        <f>B4+(209*B6)</f>
        <v>210</v>
      </c>
      <c r="G223" s="17"/>
    </row>
    <row r="224" spans="1:7" x14ac:dyDescent="0.2">
      <c r="A224" s="2"/>
      <c r="B224" s="2"/>
      <c r="C224" s="2"/>
      <c r="D224" s="102" t="s">
        <v>295</v>
      </c>
      <c r="E224" s="103" t="s">
        <v>200</v>
      </c>
      <c r="F224" s="105">
        <f>B4+(210*B6)</f>
        <v>211</v>
      </c>
      <c r="G224" s="17"/>
    </row>
    <row r="225" spans="1:7" x14ac:dyDescent="0.2">
      <c r="A225" s="2"/>
      <c r="B225" s="2"/>
      <c r="C225" s="2"/>
      <c r="D225" s="102" t="s">
        <v>171</v>
      </c>
      <c r="E225" s="103" t="s">
        <v>200</v>
      </c>
      <c r="F225" s="104">
        <f>B4+(211*B6)</f>
        <v>212</v>
      </c>
      <c r="G225" s="17"/>
    </row>
    <row r="226" spans="1:7" x14ac:dyDescent="0.2">
      <c r="A226" s="2"/>
      <c r="B226" s="2"/>
      <c r="C226" s="2"/>
      <c r="D226" s="102" t="s">
        <v>41</v>
      </c>
      <c r="E226" s="103" t="s">
        <v>200</v>
      </c>
      <c r="F226" s="104">
        <f>B4+(212*B6)</f>
        <v>213</v>
      </c>
      <c r="G226" s="17"/>
    </row>
    <row r="227" spans="1:7" x14ac:dyDescent="0.2">
      <c r="A227" s="2"/>
      <c r="B227" s="2"/>
      <c r="C227" s="2"/>
      <c r="D227" s="102" t="s">
        <v>219</v>
      </c>
      <c r="E227" s="103" t="s">
        <v>200</v>
      </c>
      <c r="F227" s="104">
        <f>B4+(213*B6)</f>
        <v>214</v>
      </c>
      <c r="G227" s="17"/>
    </row>
    <row r="228" spans="1:7" x14ac:dyDescent="0.2">
      <c r="A228" s="2"/>
      <c r="B228" s="2"/>
      <c r="C228" s="2"/>
      <c r="D228" s="102" t="s">
        <v>108</v>
      </c>
      <c r="E228" s="103" t="s">
        <v>200</v>
      </c>
      <c r="F228" s="104">
        <f>B4+(214*B6)</f>
        <v>215</v>
      </c>
      <c r="G228" s="17"/>
    </row>
    <row r="229" spans="1:7" x14ac:dyDescent="0.2">
      <c r="A229" s="2"/>
      <c r="B229" s="2"/>
      <c r="C229" s="2"/>
      <c r="D229" s="102" t="s">
        <v>281</v>
      </c>
      <c r="E229" s="103" t="s">
        <v>200</v>
      </c>
      <c r="F229" s="105">
        <f>B4+(215*B6)</f>
        <v>216</v>
      </c>
      <c r="G229" s="17"/>
    </row>
    <row r="230" spans="1:7" x14ac:dyDescent="0.2">
      <c r="A230" s="2"/>
      <c r="B230" s="2"/>
      <c r="C230" s="2"/>
      <c r="D230" s="102" t="s">
        <v>155</v>
      </c>
      <c r="E230" s="103" t="s">
        <v>200</v>
      </c>
      <c r="F230" s="105">
        <f>B4+(216*B6)</f>
        <v>217</v>
      </c>
      <c r="G230" s="17"/>
    </row>
    <row r="231" spans="1:7" x14ac:dyDescent="0.2">
      <c r="A231" s="2"/>
      <c r="B231" s="2"/>
      <c r="C231" s="2"/>
      <c r="D231" s="102" t="s">
        <v>26</v>
      </c>
      <c r="E231" s="103" t="s">
        <v>200</v>
      </c>
      <c r="F231" s="104">
        <f>B4+(217*B6)</f>
        <v>218</v>
      </c>
      <c r="G231" s="17"/>
    </row>
    <row r="232" spans="1:7" x14ac:dyDescent="0.2">
      <c r="A232" s="2"/>
      <c r="B232" s="2"/>
      <c r="C232" s="2"/>
      <c r="D232" s="102" t="s">
        <v>203</v>
      </c>
      <c r="E232" s="103" t="s">
        <v>200</v>
      </c>
      <c r="F232" s="104">
        <f>B4+(218*B6)</f>
        <v>219</v>
      </c>
      <c r="G232" s="17"/>
    </row>
    <row r="233" spans="1:7" x14ac:dyDescent="0.2">
      <c r="A233" s="2"/>
      <c r="B233" s="2"/>
      <c r="C233" s="2"/>
      <c r="D233" s="102" t="s">
        <v>91</v>
      </c>
      <c r="E233" s="103" t="s">
        <v>200</v>
      </c>
      <c r="F233" s="105">
        <f>B4+(219*B6)</f>
        <v>220</v>
      </c>
      <c r="G233" s="17"/>
    </row>
    <row r="234" spans="1:7" x14ac:dyDescent="0.2">
      <c r="A234" s="2"/>
      <c r="B234" s="2"/>
      <c r="C234" s="2"/>
      <c r="D234" s="102" t="s">
        <v>266</v>
      </c>
      <c r="E234" s="103" t="s">
        <v>200</v>
      </c>
      <c r="F234" s="105">
        <f>B4+(220*B6)</f>
        <v>221</v>
      </c>
      <c r="G234" s="17"/>
    </row>
    <row r="235" spans="1:7" x14ac:dyDescent="0.2">
      <c r="A235" s="2"/>
      <c r="B235" s="2"/>
      <c r="C235" s="2"/>
      <c r="D235" s="102" t="s">
        <v>139</v>
      </c>
      <c r="E235" s="103" t="s">
        <v>200</v>
      </c>
      <c r="F235" s="104">
        <f>B4+(221*B6)</f>
        <v>222</v>
      </c>
      <c r="G235" s="17"/>
    </row>
    <row r="236" spans="1:7" x14ac:dyDescent="0.2">
      <c r="A236" s="2"/>
      <c r="B236" s="2"/>
      <c r="C236" s="2"/>
      <c r="D236" s="102" t="s">
        <v>8</v>
      </c>
      <c r="E236" s="103" t="s">
        <v>200</v>
      </c>
      <c r="F236" s="104">
        <f>B4+(222*B6)</f>
        <v>223</v>
      </c>
      <c r="G236" s="17"/>
    </row>
    <row r="237" spans="1:7" x14ac:dyDescent="0.2">
      <c r="A237" s="2"/>
      <c r="B237" s="2"/>
      <c r="C237" s="2"/>
      <c r="D237" s="102" t="s">
        <v>187</v>
      </c>
      <c r="E237" s="103" t="s">
        <v>200</v>
      </c>
      <c r="F237" s="104">
        <f>B4+(223*B6)</f>
        <v>224</v>
      </c>
      <c r="G237" s="17"/>
    </row>
    <row r="238" spans="1:7" x14ac:dyDescent="0.2">
      <c r="A238" s="2"/>
      <c r="B238" s="2"/>
      <c r="C238" s="2"/>
      <c r="D238" s="102" t="s">
        <v>59</v>
      </c>
      <c r="E238" s="103" t="s">
        <v>200</v>
      </c>
      <c r="F238" s="104">
        <f>B4+(224*B6)</f>
        <v>225</v>
      </c>
      <c r="G238" s="17"/>
    </row>
    <row r="239" spans="1:7" x14ac:dyDescent="0.2">
      <c r="A239" s="2"/>
      <c r="B239" s="2"/>
      <c r="C239" s="2"/>
      <c r="D239" s="102" t="s">
        <v>329</v>
      </c>
      <c r="E239" s="103" t="s">
        <v>200</v>
      </c>
      <c r="F239" s="105">
        <f>B4+(225*B6)</f>
        <v>226</v>
      </c>
      <c r="G239" s="17"/>
    </row>
    <row r="240" spans="1:7" x14ac:dyDescent="0.2">
      <c r="A240" s="2"/>
      <c r="B240" s="2"/>
      <c r="C240" s="2"/>
      <c r="D240" s="102" t="s">
        <v>333</v>
      </c>
      <c r="E240" s="103" t="s">
        <v>200</v>
      </c>
      <c r="F240" s="105">
        <f>B4+(226*B6)</f>
        <v>227</v>
      </c>
      <c r="G240" s="17"/>
    </row>
    <row r="241" spans="1:7" x14ac:dyDescent="0.2">
      <c r="A241" s="2"/>
      <c r="B241" s="2"/>
      <c r="C241" s="2"/>
      <c r="D241" s="107" t="s">
        <v>439</v>
      </c>
      <c r="E241" s="103" t="s">
        <v>200</v>
      </c>
      <c r="F241" s="104">
        <f>B4+(227*B6)</f>
        <v>228</v>
      </c>
      <c r="G241" s="17"/>
    </row>
    <row r="242" spans="1:7" x14ac:dyDescent="0.2">
      <c r="A242" s="2"/>
      <c r="B242" s="2"/>
      <c r="C242" s="2"/>
      <c r="D242" s="102" t="s">
        <v>440</v>
      </c>
      <c r="E242" s="103" t="s">
        <v>200</v>
      </c>
      <c r="F242" s="104">
        <f>B4+(228*B6)</f>
        <v>229</v>
      </c>
      <c r="G242" s="17"/>
    </row>
    <row r="243" spans="1:7" x14ac:dyDescent="0.2">
      <c r="A243" s="2"/>
      <c r="B243" s="2"/>
      <c r="C243" s="2"/>
      <c r="D243" s="102" t="s">
        <v>549</v>
      </c>
      <c r="E243" s="103" t="s">
        <v>200</v>
      </c>
      <c r="F243" s="105">
        <f>B4+(229*B6)</f>
        <v>230</v>
      </c>
      <c r="G243" s="17"/>
    </row>
    <row r="244" spans="1:7" x14ac:dyDescent="0.2">
      <c r="A244" s="2"/>
      <c r="B244" s="2"/>
      <c r="C244" s="2"/>
      <c r="D244" s="102" t="s">
        <v>497</v>
      </c>
      <c r="E244" s="103" t="s">
        <v>200</v>
      </c>
      <c r="F244" s="105">
        <f>B4+(230*B6)</f>
        <v>231</v>
      </c>
      <c r="G244" s="17"/>
    </row>
    <row r="245" spans="1:7" x14ac:dyDescent="0.2">
      <c r="A245" s="2"/>
      <c r="B245" s="2"/>
      <c r="C245" s="2"/>
      <c r="D245" s="102" t="s">
        <v>621</v>
      </c>
      <c r="E245" s="103" t="s">
        <v>200</v>
      </c>
      <c r="F245" s="104">
        <f>B4+(231*B6)</f>
        <v>232</v>
      </c>
      <c r="G245" s="17"/>
    </row>
    <row r="246" spans="1:7" x14ac:dyDescent="0.2">
      <c r="A246" s="2"/>
      <c r="B246" s="2"/>
      <c r="C246" s="2"/>
      <c r="D246" s="102" t="s">
        <v>650</v>
      </c>
      <c r="E246" s="103" t="s">
        <v>200</v>
      </c>
      <c r="F246" s="104">
        <f>B4+(232*B6)</f>
        <v>233</v>
      </c>
      <c r="G246" s="17"/>
    </row>
    <row r="247" spans="1:7" x14ac:dyDescent="0.2">
      <c r="A247" s="2"/>
      <c r="B247" s="2"/>
      <c r="C247" s="2"/>
      <c r="D247" s="102" t="s">
        <v>682</v>
      </c>
      <c r="E247" s="103" t="s">
        <v>200</v>
      </c>
      <c r="F247" s="105">
        <f>B4+(233*B6)</f>
        <v>234</v>
      </c>
      <c r="G247" s="17"/>
    </row>
    <row r="248" spans="1:7" x14ac:dyDescent="0.2">
      <c r="A248" s="2"/>
      <c r="B248" s="2"/>
      <c r="C248" s="2"/>
      <c r="D248" s="102" t="s">
        <v>188</v>
      </c>
      <c r="E248" s="103" t="s">
        <v>200</v>
      </c>
      <c r="F248" s="105">
        <f>B4+(234*B6)</f>
        <v>235</v>
      </c>
      <c r="G248" s="17"/>
    </row>
    <row r="249" spans="1:7" x14ac:dyDescent="0.2">
      <c r="A249" s="2"/>
      <c r="B249" s="2"/>
      <c r="C249" s="2"/>
      <c r="D249" s="102" t="s">
        <v>60</v>
      </c>
      <c r="E249" s="103" t="s">
        <v>200</v>
      </c>
      <c r="F249" s="104">
        <f>B4+(235*B6)</f>
        <v>236</v>
      </c>
      <c r="G249" s="17"/>
    </row>
    <row r="250" spans="1:7" x14ac:dyDescent="0.2">
      <c r="A250" s="2"/>
      <c r="B250" s="2"/>
      <c r="C250" s="2"/>
      <c r="D250" s="102" t="s">
        <v>251</v>
      </c>
      <c r="E250" s="109" t="s">
        <v>200</v>
      </c>
      <c r="F250" s="110">
        <f>B4+(236*B6)</f>
        <v>237</v>
      </c>
      <c r="G250" s="17"/>
    </row>
    <row r="251" spans="1:7" x14ac:dyDescent="0.2">
      <c r="A251" s="2"/>
      <c r="B251" s="2"/>
      <c r="C251" s="2"/>
      <c r="D251" s="102" t="s">
        <v>124</v>
      </c>
      <c r="E251" s="103" t="s">
        <v>200</v>
      </c>
      <c r="F251" s="104">
        <f>B4+(237*B6)</f>
        <v>238</v>
      </c>
      <c r="G251" s="17"/>
    </row>
    <row r="252" spans="1:7" x14ac:dyDescent="0.2">
      <c r="A252" s="2"/>
      <c r="B252" s="2"/>
      <c r="C252" s="2"/>
      <c r="D252" s="102" t="s">
        <v>296</v>
      </c>
      <c r="E252" s="103" t="s">
        <v>200</v>
      </c>
      <c r="F252" s="104">
        <f>B4+(238*B6)</f>
        <v>239</v>
      </c>
      <c r="G252" s="17"/>
    </row>
    <row r="253" spans="1:7" x14ac:dyDescent="0.2">
      <c r="A253" s="2"/>
      <c r="B253" s="2"/>
      <c r="C253" s="2"/>
      <c r="D253" s="102" t="s">
        <v>172</v>
      </c>
      <c r="E253" s="103" t="s">
        <v>200</v>
      </c>
      <c r="F253" s="104">
        <f>B4+(239*B6)</f>
        <v>240</v>
      </c>
      <c r="G253" s="17"/>
    </row>
    <row r="254" spans="1:7" x14ac:dyDescent="0.2">
      <c r="A254" s="2"/>
      <c r="B254" s="2"/>
      <c r="C254" s="2"/>
      <c r="D254" s="102" t="s">
        <v>42</v>
      </c>
      <c r="E254" s="103" t="s">
        <v>200</v>
      </c>
      <c r="F254" s="104">
        <f>B4+(240*B6)</f>
        <v>241</v>
      </c>
      <c r="G254" s="17"/>
    </row>
    <row r="255" spans="1:7" x14ac:dyDescent="0.2">
      <c r="A255" s="2"/>
      <c r="B255" s="2"/>
      <c r="C255" s="2"/>
      <c r="D255" s="102" t="s">
        <v>220</v>
      </c>
      <c r="E255" s="103" t="s">
        <v>200</v>
      </c>
      <c r="F255" s="105">
        <f>B4+(241*B6)</f>
        <v>242</v>
      </c>
      <c r="G255" s="17"/>
    </row>
    <row r="256" spans="1:7" x14ac:dyDescent="0.2">
      <c r="A256" s="2"/>
      <c r="B256" s="2"/>
      <c r="C256" s="2"/>
      <c r="D256" s="102" t="s">
        <v>109</v>
      </c>
      <c r="E256" s="103" t="s">
        <v>200</v>
      </c>
      <c r="F256" s="105">
        <f>B4+(242*B6)</f>
        <v>243</v>
      </c>
      <c r="G256" s="17"/>
    </row>
    <row r="257" spans="1:7" x14ac:dyDescent="0.2">
      <c r="A257" s="2"/>
      <c r="B257" s="2"/>
      <c r="C257" s="2"/>
      <c r="D257" s="102" t="s">
        <v>282</v>
      </c>
      <c r="E257" s="103" t="s">
        <v>200</v>
      </c>
      <c r="F257" s="104">
        <f>B4+(243*B6)</f>
        <v>244</v>
      </c>
      <c r="G257" s="17"/>
    </row>
    <row r="258" spans="1:7" x14ac:dyDescent="0.2">
      <c r="A258" s="2"/>
      <c r="B258" s="2"/>
      <c r="C258" s="2"/>
      <c r="D258" s="102" t="s">
        <v>156</v>
      </c>
      <c r="E258" s="103" t="s">
        <v>200</v>
      </c>
      <c r="F258" s="104">
        <f>B4+(244*B6)</f>
        <v>245</v>
      </c>
      <c r="G258" s="17"/>
    </row>
    <row r="259" spans="1:7" x14ac:dyDescent="0.2">
      <c r="A259" s="2"/>
      <c r="B259" s="2"/>
      <c r="C259" s="2"/>
      <c r="D259" s="102" t="s">
        <v>27</v>
      </c>
      <c r="E259" s="103" t="s">
        <v>200</v>
      </c>
      <c r="F259" s="105">
        <f>B4+(245*B6)</f>
        <v>246</v>
      </c>
      <c r="G259" s="17"/>
    </row>
    <row r="260" spans="1:7" x14ac:dyDescent="0.2">
      <c r="A260" s="2"/>
      <c r="B260" s="2"/>
      <c r="C260" s="2"/>
      <c r="D260" s="102" t="s">
        <v>204</v>
      </c>
      <c r="E260" s="103" t="s">
        <v>200</v>
      </c>
      <c r="F260" s="105">
        <f>B4+(246*B6)</f>
        <v>247</v>
      </c>
      <c r="G260" s="17"/>
    </row>
    <row r="261" spans="1:7" x14ac:dyDescent="0.2">
      <c r="A261" s="2"/>
      <c r="B261" s="2"/>
      <c r="C261" s="2"/>
      <c r="D261" s="102" t="s">
        <v>75</v>
      </c>
      <c r="E261" s="103" t="s">
        <v>200</v>
      </c>
      <c r="F261" s="104">
        <f>B4+(247*B6)</f>
        <v>248</v>
      </c>
      <c r="G261" s="17"/>
    </row>
    <row r="262" spans="1:7" x14ac:dyDescent="0.2">
      <c r="A262" s="2"/>
      <c r="B262" s="2"/>
      <c r="C262" s="2"/>
      <c r="D262" s="102" t="s">
        <v>267</v>
      </c>
      <c r="E262" s="103" t="s">
        <v>200</v>
      </c>
      <c r="F262" s="104">
        <f>B4+(248*B6)</f>
        <v>249</v>
      </c>
      <c r="G262" s="17"/>
    </row>
    <row r="263" spans="1:7" x14ac:dyDescent="0.2">
      <c r="A263" s="2"/>
      <c r="B263" s="2"/>
      <c r="C263" s="2"/>
      <c r="D263" s="102" t="s">
        <v>140</v>
      </c>
      <c r="E263" s="103" t="s">
        <v>200</v>
      </c>
      <c r="F263" s="105">
        <f>B4+(249*B6)</f>
        <v>250</v>
      </c>
      <c r="G263" s="17"/>
    </row>
    <row r="264" spans="1:7" x14ac:dyDescent="0.2">
      <c r="A264" s="2"/>
      <c r="B264" s="2"/>
      <c r="C264" s="2"/>
      <c r="D264" s="102" t="s">
        <v>9</v>
      </c>
      <c r="E264" s="103" t="s">
        <v>200</v>
      </c>
      <c r="F264" s="105">
        <f>B4+(250*B6)</f>
        <v>251</v>
      </c>
      <c r="G264" s="17"/>
    </row>
    <row r="265" spans="1:7" x14ac:dyDescent="0.2">
      <c r="A265" s="2"/>
      <c r="B265" s="2"/>
      <c r="C265" s="2"/>
      <c r="D265" s="102" t="s">
        <v>356</v>
      </c>
      <c r="E265" s="103" t="s">
        <v>200</v>
      </c>
      <c r="F265" s="104">
        <f>B4+(251*B6)</f>
        <v>252</v>
      </c>
      <c r="G265" s="17"/>
    </row>
    <row r="266" spans="1:7" x14ac:dyDescent="0.2">
      <c r="A266" s="2"/>
      <c r="B266" s="2"/>
      <c r="C266" s="2"/>
      <c r="D266" s="102" t="s">
        <v>331</v>
      </c>
      <c r="E266" s="103" t="s">
        <v>200</v>
      </c>
      <c r="F266" s="104">
        <f>B4+(252*B6)</f>
        <v>253</v>
      </c>
      <c r="G266" s="17"/>
    </row>
    <row r="267" spans="1:7" x14ac:dyDescent="0.2">
      <c r="A267" s="2"/>
      <c r="B267" s="2"/>
      <c r="C267" s="2"/>
      <c r="D267" s="102" t="s">
        <v>406</v>
      </c>
      <c r="E267" s="103" t="s">
        <v>200</v>
      </c>
      <c r="F267" s="104">
        <f>B4+(253*B6)</f>
        <v>254</v>
      </c>
      <c r="G267" s="17"/>
    </row>
    <row r="268" spans="1:7" x14ac:dyDescent="0.2">
      <c r="A268" s="2"/>
      <c r="B268" s="2"/>
      <c r="C268" s="2"/>
      <c r="D268" s="102" t="s">
        <v>427</v>
      </c>
      <c r="E268" s="103" t="s">
        <v>200</v>
      </c>
      <c r="F268" s="104">
        <f>B4+(254*B6)</f>
        <v>255</v>
      </c>
      <c r="G268" s="17"/>
    </row>
    <row r="269" spans="1:7" x14ac:dyDescent="0.2">
      <c r="A269" s="2"/>
      <c r="B269" s="2"/>
      <c r="C269" s="2"/>
      <c r="D269" s="102" t="s">
        <v>492</v>
      </c>
      <c r="E269" s="103" t="s">
        <v>200</v>
      </c>
      <c r="F269" s="105">
        <f>B4+(255*B6)</f>
        <v>256</v>
      </c>
      <c r="G269" s="17"/>
    </row>
    <row r="270" spans="1:7" x14ac:dyDescent="0.2">
      <c r="A270" s="2"/>
      <c r="B270" s="2"/>
      <c r="C270" s="2"/>
      <c r="D270" s="102" t="s">
        <v>515</v>
      </c>
      <c r="E270" s="103" t="s">
        <v>200</v>
      </c>
      <c r="F270" s="105">
        <f>B4+(256*B6)</f>
        <v>257</v>
      </c>
      <c r="G270" s="17"/>
    </row>
    <row r="271" spans="1:7" x14ac:dyDescent="0.2">
      <c r="A271" s="2"/>
      <c r="B271" s="2"/>
      <c r="C271" s="2"/>
      <c r="D271" s="102" t="s">
        <v>655</v>
      </c>
      <c r="E271" s="103" t="s">
        <v>200</v>
      </c>
      <c r="F271" s="104">
        <f>B4+(257*B6)</f>
        <v>258</v>
      </c>
      <c r="G271" s="17"/>
    </row>
    <row r="272" spans="1:7" x14ac:dyDescent="0.2">
      <c r="A272" s="2"/>
      <c r="B272" s="2"/>
      <c r="C272" s="2"/>
      <c r="D272" s="102" t="s">
        <v>643</v>
      </c>
      <c r="E272" s="103" t="s">
        <v>200</v>
      </c>
      <c r="F272" s="104">
        <f>B4+(258*B6)</f>
        <v>259</v>
      </c>
      <c r="G272" s="17"/>
    </row>
    <row r="273" spans="1:65" x14ac:dyDescent="0.2">
      <c r="A273" s="2"/>
      <c r="B273" s="2"/>
      <c r="C273" s="2"/>
      <c r="D273" s="102" t="s">
        <v>578</v>
      </c>
      <c r="E273" s="103" t="s">
        <v>200</v>
      </c>
      <c r="F273" s="105">
        <f>B4+(259*B6)</f>
        <v>260</v>
      </c>
      <c r="G273" s="17"/>
    </row>
    <row r="274" spans="1:65" x14ac:dyDescent="0.2">
      <c r="A274" s="2"/>
      <c r="B274" s="2"/>
      <c r="C274" s="2"/>
      <c r="D274" s="102" t="s">
        <v>141</v>
      </c>
      <c r="E274" s="103" t="s">
        <v>200</v>
      </c>
      <c r="F274" s="105">
        <f>B4+(260*B6)</f>
        <v>261</v>
      </c>
      <c r="G274" s="17"/>
    </row>
    <row r="275" spans="1:65" x14ac:dyDescent="0.2">
      <c r="A275" s="2"/>
      <c r="B275" s="2"/>
      <c r="C275" s="2"/>
      <c r="D275" s="102" t="s">
        <v>10</v>
      </c>
      <c r="E275" s="103" t="s">
        <v>200</v>
      </c>
      <c r="F275" s="104">
        <f>B4+(261*B6)</f>
        <v>262</v>
      </c>
      <c r="G275" s="17"/>
    </row>
    <row r="276" spans="1:65" x14ac:dyDescent="0.2">
      <c r="A276" s="2"/>
      <c r="B276" s="2"/>
      <c r="C276" s="2"/>
      <c r="D276" s="102" t="s">
        <v>189</v>
      </c>
      <c r="E276" s="103" t="s">
        <v>200</v>
      </c>
      <c r="F276" s="104">
        <f>B4+(262*B6)</f>
        <v>263</v>
      </c>
      <c r="G276" s="17"/>
    </row>
    <row r="277" spans="1:65" x14ac:dyDescent="0.2">
      <c r="A277" s="2"/>
      <c r="B277" s="2"/>
      <c r="C277" s="2"/>
      <c r="D277" s="102" t="s">
        <v>61</v>
      </c>
      <c r="E277" s="103" t="s">
        <v>200</v>
      </c>
      <c r="F277" s="105">
        <f>B4+(263*B6)</f>
        <v>264</v>
      </c>
      <c r="G277" s="17"/>
    </row>
    <row r="278" spans="1:65" x14ac:dyDescent="0.2">
      <c r="A278" s="2"/>
      <c r="B278" s="2"/>
      <c r="C278" s="2"/>
      <c r="D278" s="102" t="s">
        <v>236</v>
      </c>
      <c r="E278" s="103" t="s">
        <v>200</v>
      </c>
      <c r="F278" s="105">
        <f>B4+(264*B6)</f>
        <v>265</v>
      </c>
      <c r="G278" s="17"/>
    </row>
    <row r="279" spans="1:65" x14ac:dyDescent="0.2">
      <c r="A279" s="2"/>
      <c r="B279" s="2"/>
      <c r="C279" s="2"/>
      <c r="D279" s="102" t="s">
        <v>125</v>
      </c>
      <c r="E279" s="103" t="s">
        <v>200</v>
      </c>
      <c r="F279" s="104">
        <f>B4+(265*B6)</f>
        <v>266</v>
      </c>
      <c r="G279" s="17"/>
    </row>
    <row r="280" spans="1:65" x14ac:dyDescent="0.2">
      <c r="A280" s="2"/>
      <c r="B280" s="2"/>
      <c r="C280" s="2"/>
      <c r="D280" s="102" t="s">
        <v>297</v>
      </c>
      <c r="E280" s="103" t="s">
        <v>200</v>
      </c>
      <c r="F280" s="104">
        <f>B4+(266*B6)</f>
        <v>267</v>
      </c>
      <c r="G280" s="17"/>
    </row>
    <row r="281" spans="1:65" x14ac:dyDescent="0.2">
      <c r="A281" s="2"/>
      <c r="B281" s="2"/>
      <c r="C281" s="2"/>
      <c r="D281" s="102" t="s">
        <v>173</v>
      </c>
      <c r="E281" s="103" t="s">
        <v>200</v>
      </c>
      <c r="F281" s="104">
        <f>B4+(267*B6)</f>
        <v>268</v>
      </c>
      <c r="G281" s="17"/>
    </row>
    <row r="282" spans="1:65" x14ac:dyDescent="0.2">
      <c r="A282" s="2"/>
      <c r="B282" s="2"/>
      <c r="C282" s="2"/>
      <c r="D282" s="102" t="s">
        <v>43</v>
      </c>
      <c r="E282" s="103" t="s">
        <v>200</v>
      </c>
      <c r="F282" s="104">
        <f>B4+(268*B6)</f>
        <v>269</v>
      </c>
      <c r="G282" s="17"/>
    </row>
    <row r="283" spans="1:65" x14ac:dyDescent="0.2">
      <c r="A283" s="2"/>
      <c r="B283" s="2"/>
      <c r="C283" s="2"/>
      <c r="D283" s="102" t="s">
        <v>221</v>
      </c>
      <c r="E283" s="103" t="s">
        <v>200</v>
      </c>
      <c r="F283" s="105">
        <f>B4+(269*B6)</f>
        <v>270</v>
      </c>
      <c r="G283" s="17"/>
    </row>
    <row r="284" spans="1:65" x14ac:dyDescent="0.2">
      <c r="A284" s="2"/>
      <c r="B284" s="2"/>
      <c r="C284" s="2"/>
      <c r="D284" s="102" t="s">
        <v>110</v>
      </c>
      <c r="E284" s="103" t="s">
        <v>200</v>
      </c>
      <c r="F284" s="105">
        <f>B4+(270*B6)</f>
        <v>271</v>
      </c>
      <c r="G284" s="17"/>
    </row>
    <row r="285" spans="1:65" x14ac:dyDescent="0.2">
      <c r="A285" s="2"/>
      <c r="B285" s="2"/>
      <c r="C285" s="2"/>
      <c r="D285" s="102" t="s">
        <v>283</v>
      </c>
      <c r="E285" s="103" t="s">
        <v>200</v>
      </c>
      <c r="F285" s="104">
        <f>B4+(271*B6)</f>
        <v>272</v>
      </c>
      <c r="G285" s="17"/>
    </row>
    <row r="286" spans="1:65" x14ac:dyDescent="0.2">
      <c r="A286" s="2"/>
      <c r="B286" s="2"/>
      <c r="C286" s="2"/>
      <c r="D286" s="102" t="s">
        <v>157</v>
      </c>
      <c r="E286" s="103" t="s">
        <v>200</v>
      </c>
      <c r="F286" s="104">
        <f>B4+(272*B6)</f>
        <v>273</v>
      </c>
      <c r="G286" s="17"/>
    </row>
    <row r="287" spans="1:65" x14ac:dyDescent="0.2">
      <c r="A287" s="2"/>
      <c r="B287" s="2"/>
      <c r="C287" s="2"/>
      <c r="D287" s="102" t="s">
        <v>28</v>
      </c>
      <c r="E287" s="103" t="s">
        <v>200</v>
      </c>
      <c r="F287" s="105">
        <f>B4+(273*B6)</f>
        <v>274</v>
      </c>
      <c r="G287" s="17"/>
    </row>
    <row r="288" spans="1:65" x14ac:dyDescent="0.2">
      <c r="A288" s="2"/>
      <c r="B288" s="2"/>
      <c r="C288" s="2"/>
      <c r="D288" s="102" t="s">
        <v>205</v>
      </c>
      <c r="E288" s="103" t="s">
        <v>200</v>
      </c>
      <c r="F288" s="105">
        <f>B4+(274*B6)</f>
        <v>275</v>
      </c>
      <c r="G288" s="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</row>
    <row r="289" spans="1:65" x14ac:dyDescent="0.2">
      <c r="A289" s="2"/>
      <c r="B289" s="2"/>
      <c r="C289" s="2"/>
      <c r="D289" s="102" t="s">
        <v>76</v>
      </c>
      <c r="E289" s="103" t="s">
        <v>200</v>
      </c>
      <c r="F289" s="104">
        <f>B4+(275*B6)</f>
        <v>276</v>
      </c>
      <c r="G289" s="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</row>
    <row r="290" spans="1:65" x14ac:dyDescent="0.2">
      <c r="A290" s="2"/>
      <c r="B290" s="2"/>
      <c r="C290" s="2"/>
      <c r="D290" s="102" t="s">
        <v>268</v>
      </c>
      <c r="E290" s="103" t="s">
        <v>200</v>
      </c>
      <c r="F290" s="104">
        <f>B4+(276*B6)</f>
        <v>277</v>
      </c>
      <c r="G290" s="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</row>
    <row r="291" spans="1:65" x14ac:dyDescent="0.2">
      <c r="A291" s="2"/>
      <c r="B291" s="2"/>
      <c r="C291" s="2"/>
      <c r="D291" s="102" t="s">
        <v>338</v>
      </c>
      <c r="E291" s="103" t="s">
        <v>200</v>
      </c>
      <c r="F291" s="105">
        <f>B4+(277*B6)</f>
        <v>278</v>
      </c>
      <c r="G291" s="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</row>
    <row r="292" spans="1:65" x14ac:dyDescent="0.2">
      <c r="A292" s="2"/>
      <c r="B292" s="2"/>
      <c r="C292" s="2"/>
      <c r="D292" s="102" t="s">
        <v>310</v>
      </c>
      <c r="E292" s="103" t="s">
        <v>200</v>
      </c>
      <c r="F292" s="105">
        <f>B4+(278*B6)</f>
        <v>279</v>
      </c>
      <c r="G292" s="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</row>
    <row r="293" spans="1:65" x14ac:dyDescent="0.2">
      <c r="A293" s="2"/>
      <c r="B293" s="2"/>
      <c r="C293" s="2"/>
      <c r="D293" s="102" t="s">
        <v>450</v>
      </c>
      <c r="E293" s="103" t="s">
        <v>200</v>
      </c>
      <c r="F293" s="104">
        <f>B4+(279*B6)</f>
        <v>280</v>
      </c>
      <c r="G293" s="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</row>
    <row r="294" spans="1:65" x14ac:dyDescent="0.2">
      <c r="A294" s="2"/>
      <c r="B294" s="2"/>
      <c r="C294" s="2"/>
      <c r="D294" s="102" t="s">
        <v>434</v>
      </c>
      <c r="E294" s="103" t="s">
        <v>200</v>
      </c>
      <c r="F294" s="104">
        <f>B4+(280*B6)</f>
        <v>281</v>
      </c>
      <c r="G294" s="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</row>
    <row r="295" spans="1:65" x14ac:dyDescent="0.2">
      <c r="A295" s="2"/>
      <c r="B295" s="2"/>
      <c r="C295" s="2"/>
      <c r="D295" s="102" t="s">
        <v>505</v>
      </c>
      <c r="E295" s="103" t="s">
        <v>200</v>
      </c>
      <c r="F295" s="104">
        <f>B4+(281*B6)</f>
        <v>282</v>
      </c>
      <c r="G295" s="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</row>
    <row r="296" spans="1:65" x14ac:dyDescent="0.2">
      <c r="A296" s="2"/>
      <c r="B296" s="2"/>
      <c r="C296" s="2"/>
      <c r="D296" s="102" t="s">
        <v>489</v>
      </c>
      <c r="E296" s="103" t="s">
        <v>200</v>
      </c>
      <c r="F296" s="104">
        <f>B4+(282*B6)</f>
        <v>283</v>
      </c>
      <c r="G296" s="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</row>
    <row r="297" spans="1:65" x14ac:dyDescent="0.2">
      <c r="A297" s="2"/>
      <c r="B297" s="2"/>
      <c r="C297" s="2"/>
      <c r="D297" s="102" t="s">
        <v>645</v>
      </c>
      <c r="E297" s="103" t="s">
        <v>200</v>
      </c>
      <c r="F297" s="105">
        <f>B4+(283*B6)</f>
        <v>284</v>
      </c>
      <c r="G297" s="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</row>
    <row r="298" spans="1:65" x14ac:dyDescent="0.2">
      <c r="A298" s="2"/>
      <c r="B298" s="2"/>
      <c r="C298" s="2"/>
      <c r="D298" s="102" t="s">
        <v>675</v>
      </c>
      <c r="E298" s="103" t="s">
        <v>200</v>
      </c>
      <c r="F298" s="105">
        <f>B4+(284*B6)</f>
        <v>285</v>
      </c>
      <c r="G298" s="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</row>
    <row r="299" spans="1:65" x14ac:dyDescent="0.2">
      <c r="A299" s="2"/>
      <c r="B299" s="2"/>
      <c r="C299" s="2"/>
      <c r="D299" s="102" t="s">
        <v>630</v>
      </c>
      <c r="E299" s="103" t="s">
        <v>200</v>
      </c>
      <c r="F299" s="104">
        <f>B4+(285*B6)</f>
        <v>286</v>
      </c>
      <c r="G299" s="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</row>
    <row r="300" spans="1:65" x14ac:dyDescent="0.2">
      <c r="A300" s="2"/>
      <c r="B300" s="2"/>
      <c r="C300" s="2"/>
      <c r="D300" s="102" t="s">
        <v>77</v>
      </c>
      <c r="E300" s="103" t="s">
        <v>200</v>
      </c>
      <c r="F300" s="104">
        <f>B4+(286*B6)</f>
        <v>287</v>
      </c>
      <c r="G300" s="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</row>
    <row r="301" spans="1:65" x14ac:dyDescent="0.2">
      <c r="A301" s="2"/>
      <c r="B301" s="2"/>
      <c r="C301" s="2"/>
      <c r="D301" s="102" t="s">
        <v>269</v>
      </c>
      <c r="E301" s="103" t="s">
        <v>200</v>
      </c>
      <c r="F301" s="104">
        <f>B4+(287*B6)</f>
        <v>288</v>
      </c>
      <c r="G301" s="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</row>
    <row r="302" spans="1:65" x14ac:dyDescent="0.2">
      <c r="A302" s="2"/>
      <c r="B302" s="2"/>
      <c r="C302" s="2"/>
      <c r="D302" s="102" t="s">
        <v>142</v>
      </c>
      <c r="E302" s="103" t="s">
        <v>200</v>
      </c>
      <c r="F302" s="104">
        <f>B4+(288*B6)</f>
        <v>289</v>
      </c>
      <c r="G302" s="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</row>
    <row r="303" spans="1:65" x14ac:dyDescent="0.2">
      <c r="A303" s="2"/>
      <c r="B303" s="2"/>
      <c r="C303" s="2"/>
      <c r="D303" s="102" t="s">
        <v>11</v>
      </c>
      <c r="E303" s="103" t="s">
        <v>200</v>
      </c>
      <c r="F303" s="104">
        <f>B4+(289*B6)</f>
        <v>290</v>
      </c>
      <c r="G303" s="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</row>
    <row r="304" spans="1:65" x14ac:dyDescent="0.2">
      <c r="A304" s="2"/>
      <c r="B304" s="2"/>
      <c r="C304" s="2"/>
      <c r="D304" s="102" t="s">
        <v>190</v>
      </c>
      <c r="E304" s="103" t="s">
        <v>200</v>
      </c>
      <c r="F304" s="104">
        <f>B4+(290*B6)</f>
        <v>291</v>
      </c>
      <c r="G304" s="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</row>
    <row r="305" spans="1:65" x14ac:dyDescent="0.2">
      <c r="A305" s="2"/>
      <c r="B305" s="2"/>
      <c r="C305" s="2"/>
      <c r="D305" s="102" t="s">
        <v>62</v>
      </c>
      <c r="E305" s="103" t="s">
        <v>200</v>
      </c>
      <c r="F305" s="104">
        <f>B4+(291*B6)</f>
        <v>292</v>
      </c>
      <c r="G305" s="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</row>
    <row r="306" spans="1:65" x14ac:dyDescent="0.2">
      <c r="A306" s="2"/>
      <c r="B306" s="2"/>
      <c r="C306" s="2"/>
      <c r="D306" s="102" t="s">
        <v>237</v>
      </c>
      <c r="E306" s="103" t="s">
        <v>200</v>
      </c>
      <c r="F306" s="105">
        <f>B4+(292*B6)</f>
        <v>293</v>
      </c>
      <c r="G306" s="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</row>
    <row r="307" spans="1:65" x14ac:dyDescent="0.2">
      <c r="A307" s="2"/>
      <c r="B307" s="2"/>
      <c r="C307" s="2"/>
      <c r="D307" s="102" t="s">
        <v>126</v>
      </c>
      <c r="E307" s="103" t="s">
        <v>200</v>
      </c>
      <c r="F307" s="105">
        <f>B4+(293*B6)</f>
        <v>294</v>
      </c>
      <c r="G307" s="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</row>
    <row r="308" spans="1:65" x14ac:dyDescent="0.2">
      <c r="A308" s="2"/>
      <c r="B308" s="2"/>
      <c r="C308" s="2"/>
      <c r="D308" s="102" t="s">
        <v>298</v>
      </c>
      <c r="E308" s="103" t="s">
        <v>200</v>
      </c>
      <c r="F308" s="104">
        <f>B4+(294*B6)</f>
        <v>295</v>
      </c>
      <c r="G308" s="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</row>
    <row r="309" spans="1:65" x14ac:dyDescent="0.2">
      <c r="A309" s="2"/>
      <c r="B309" s="2"/>
      <c r="C309" s="2"/>
      <c r="D309" s="102" t="s">
        <v>174</v>
      </c>
      <c r="E309" s="103" t="s">
        <v>200</v>
      </c>
      <c r="F309" s="104">
        <f>B4+(295*B6)</f>
        <v>296</v>
      </c>
      <c r="G309" s="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</row>
    <row r="310" spans="1:65" x14ac:dyDescent="0.2">
      <c r="A310" s="2"/>
      <c r="B310" s="2"/>
      <c r="C310" s="2"/>
      <c r="D310" s="102" t="s">
        <v>44</v>
      </c>
      <c r="E310" s="103" t="s">
        <v>200</v>
      </c>
      <c r="F310" s="105">
        <f>B4+(296*B6)</f>
        <v>297</v>
      </c>
      <c r="G310" s="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</row>
    <row r="311" spans="1:65" x14ac:dyDescent="0.2">
      <c r="A311" s="2"/>
      <c r="B311" s="2"/>
      <c r="C311" s="2"/>
      <c r="D311" s="102" t="s">
        <v>222</v>
      </c>
      <c r="E311" s="103" t="s">
        <v>200</v>
      </c>
      <c r="F311" s="105">
        <f>B4+(297*B6)</f>
        <v>298</v>
      </c>
      <c r="G311" s="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</row>
    <row r="312" spans="1:65" x14ac:dyDescent="0.2">
      <c r="A312" s="2"/>
      <c r="B312" s="2"/>
      <c r="C312" s="2"/>
      <c r="D312" s="102" t="s">
        <v>94</v>
      </c>
      <c r="E312" s="103" t="s">
        <v>200</v>
      </c>
      <c r="F312" s="104">
        <f>B4+(298*B6)</f>
        <v>299</v>
      </c>
      <c r="G312" s="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</row>
    <row r="313" spans="1:65" x14ac:dyDescent="0.2">
      <c r="A313" s="2"/>
      <c r="B313" s="2"/>
      <c r="C313" s="2"/>
      <c r="D313" s="102" t="s">
        <v>284</v>
      </c>
      <c r="E313" s="103" t="s">
        <v>200</v>
      </c>
      <c r="F313" s="105">
        <f>B4+(299*B6)</f>
        <v>300</v>
      </c>
      <c r="G313" s="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</row>
    <row r="314" spans="1:65" x14ac:dyDescent="0.2">
      <c r="A314" s="2"/>
      <c r="B314" s="2"/>
      <c r="C314" s="2"/>
      <c r="D314" s="102" t="s">
        <v>158</v>
      </c>
      <c r="E314" s="103" t="s">
        <v>200</v>
      </c>
      <c r="F314" s="104">
        <f>B4+(300*B6)</f>
        <v>301</v>
      </c>
      <c r="G314" s="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</row>
    <row r="315" spans="1:65" x14ac:dyDescent="0.2">
      <c r="A315" s="2"/>
      <c r="B315" s="2"/>
      <c r="C315" s="2"/>
      <c r="D315" s="102" t="s">
        <v>29</v>
      </c>
      <c r="E315" s="103" t="s">
        <v>200</v>
      </c>
      <c r="F315" s="104">
        <f>B4+(301*B6)</f>
        <v>302</v>
      </c>
      <c r="G315" s="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</row>
    <row r="316" spans="1:65" x14ac:dyDescent="0.2">
      <c r="A316" s="2"/>
      <c r="B316" s="2"/>
      <c r="C316" s="2"/>
      <c r="D316" s="102" t="s">
        <v>206</v>
      </c>
      <c r="E316" s="103" t="s">
        <v>200</v>
      </c>
      <c r="F316" s="105">
        <f>B4+(302*B6)</f>
        <v>303</v>
      </c>
      <c r="G316" s="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</row>
    <row r="317" spans="1:65" x14ac:dyDescent="0.2">
      <c r="A317" s="2"/>
      <c r="B317" s="2"/>
      <c r="C317" s="2"/>
      <c r="D317" s="102" t="s">
        <v>371</v>
      </c>
      <c r="E317" s="103" t="s">
        <v>200</v>
      </c>
      <c r="F317" s="105">
        <f>B4+(303*B6)</f>
        <v>304</v>
      </c>
      <c r="G317" s="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</row>
    <row r="318" spans="1:65" x14ac:dyDescent="0.2">
      <c r="A318" s="2"/>
      <c r="B318" s="2"/>
      <c r="C318" s="2"/>
      <c r="D318" s="102" t="s">
        <v>359</v>
      </c>
      <c r="E318" s="103" t="s">
        <v>200</v>
      </c>
      <c r="F318" s="104">
        <f>B4+(304*B6)</f>
        <v>305</v>
      </c>
      <c r="G318" s="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</row>
    <row r="319" spans="1:65" x14ac:dyDescent="0.2">
      <c r="A319" s="2"/>
      <c r="B319" s="2"/>
      <c r="C319" s="2"/>
      <c r="D319" s="102" t="s">
        <v>431</v>
      </c>
      <c r="E319" s="103" t="s">
        <v>200</v>
      </c>
      <c r="F319" s="104">
        <f>B4+(305*B6)</f>
        <v>306</v>
      </c>
      <c r="G319" s="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</row>
    <row r="320" spans="1:65" x14ac:dyDescent="0.2">
      <c r="A320" s="2"/>
      <c r="B320" s="2"/>
      <c r="C320" s="2"/>
      <c r="D320" s="102" t="s">
        <v>423</v>
      </c>
      <c r="E320" s="103" t="s">
        <v>200</v>
      </c>
      <c r="F320" s="104">
        <f>B4+(306*B6)</f>
        <v>307</v>
      </c>
      <c r="G320" s="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</row>
    <row r="321" spans="1:65" x14ac:dyDescent="0.2">
      <c r="A321" s="2"/>
      <c r="B321" s="2"/>
      <c r="C321" s="2"/>
      <c r="D321" s="102" t="s">
        <v>499</v>
      </c>
      <c r="E321" s="103" t="s">
        <v>200</v>
      </c>
      <c r="F321" s="104">
        <f>B4+(307*B6)</f>
        <v>308</v>
      </c>
      <c r="G321" s="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</row>
    <row r="322" spans="1:65" x14ac:dyDescent="0.2">
      <c r="A322" s="2"/>
      <c r="B322" s="2"/>
      <c r="C322" s="2"/>
      <c r="D322" s="102" t="s">
        <v>513</v>
      </c>
      <c r="E322" s="103" t="s">
        <v>200</v>
      </c>
      <c r="F322" s="104">
        <f>B4+(308*B6)</f>
        <v>309</v>
      </c>
      <c r="G322" s="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</row>
    <row r="323" spans="1:65" x14ac:dyDescent="0.2">
      <c r="A323" s="2"/>
      <c r="B323" s="2"/>
      <c r="C323" s="2"/>
      <c r="D323" s="102" t="s">
        <v>709</v>
      </c>
      <c r="E323" s="103" t="s">
        <v>200</v>
      </c>
      <c r="F323" s="104">
        <f>B4+(309*B6)</f>
        <v>310</v>
      </c>
      <c r="G323" s="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</row>
    <row r="324" spans="1:65" x14ac:dyDescent="0.2">
      <c r="A324" s="2"/>
      <c r="B324" s="2"/>
      <c r="C324" s="2"/>
      <c r="D324" s="102" t="s">
        <v>631</v>
      </c>
      <c r="E324" s="103" t="s">
        <v>200</v>
      </c>
      <c r="F324" s="104">
        <f>B4+(310*B6)</f>
        <v>311</v>
      </c>
      <c r="G324" s="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</row>
    <row r="325" spans="1:65" x14ac:dyDescent="0.2">
      <c r="A325" s="2"/>
      <c r="B325" s="2"/>
      <c r="C325" s="2"/>
      <c r="D325" s="102" t="s">
        <v>584</v>
      </c>
      <c r="E325" s="103" t="s">
        <v>200</v>
      </c>
      <c r="F325" s="104">
        <f>B4+(311*B6)</f>
        <v>312</v>
      </c>
      <c r="G325" s="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</row>
    <row r="326" spans="1:65" x14ac:dyDescent="0.2">
      <c r="A326" s="2"/>
      <c r="B326" s="2"/>
      <c r="C326" s="2"/>
      <c r="D326" s="102" t="s">
        <v>30</v>
      </c>
      <c r="E326" s="103" t="s">
        <v>200</v>
      </c>
      <c r="F326" s="104">
        <f>B4+(312*B6)</f>
        <v>313</v>
      </c>
      <c r="G326" s="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</row>
    <row r="327" spans="1:65" x14ac:dyDescent="0.2">
      <c r="A327" s="2"/>
      <c r="B327" s="2"/>
      <c r="C327" s="2"/>
      <c r="D327" s="102" t="s">
        <v>207</v>
      </c>
      <c r="E327" s="103" t="s">
        <v>200</v>
      </c>
      <c r="F327" s="104">
        <f>B4+(313*B6)</f>
        <v>314</v>
      </c>
      <c r="G327" s="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</row>
    <row r="328" spans="1:65" x14ac:dyDescent="0.2">
      <c r="A328" s="2"/>
      <c r="B328" s="2"/>
      <c r="C328" s="2"/>
      <c r="D328" s="102" t="s">
        <v>78</v>
      </c>
      <c r="E328" s="103" t="s">
        <v>200</v>
      </c>
      <c r="F328" s="104">
        <f>B4+(314*B6)</f>
        <v>315</v>
      </c>
      <c r="G328" s="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</row>
    <row r="329" spans="1:65" x14ac:dyDescent="0.2">
      <c r="A329" s="2"/>
      <c r="B329" s="2"/>
      <c r="C329" s="2"/>
      <c r="D329" s="102" t="s">
        <v>253</v>
      </c>
      <c r="E329" s="103" t="s">
        <v>200</v>
      </c>
      <c r="F329" s="104">
        <f>B4+(315*B6)</f>
        <v>316</v>
      </c>
      <c r="G329" s="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</row>
    <row r="330" spans="1:65" x14ac:dyDescent="0.2">
      <c r="A330" s="2"/>
      <c r="B330" s="2"/>
      <c r="C330" s="2"/>
      <c r="D330" s="102" t="s">
        <v>143</v>
      </c>
      <c r="E330" s="103" t="s">
        <v>200</v>
      </c>
      <c r="F330" s="104">
        <f>B4+(316*B6)</f>
        <v>317</v>
      </c>
      <c r="G330" s="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</row>
    <row r="331" spans="1:65" x14ac:dyDescent="0.2">
      <c r="A331" s="2"/>
      <c r="B331" s="2"/>
      <c r="C331" s="2"/>
      <c r="D331" s="102" t="s">
        <v>12</v>
      </c>
      <c r="E331" s="103" t="s">
        <v>200</v>
      </c>
      <c r="F331" s="104">
        <f>B4+(317*B6)</f>
        <v>318</v>
      </c>
      <c r="G331" s="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</row>
    <row r="332" spans="1:65" x14ac:dyDescent="0.2">
      <c r="A332" s="2"/>
      <c r="B332" s="2"/>
      <c r="C332" s="2"/>
      <c r="D332" s="102" t="s">
        <v>191</v>
      </c>
      <c r="E332" s="103" t="s">
        <v>200</v>
      </c>
      <c r="F332" s="104">
        <f>B4+(318*B6)</f>
        <v>319</v>
      </c>
      <c r="G332" s="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</row>
    <row r="333" spans="1:65" x14ac:dyDescent="0.2">
      <c r="A333" s="2"/>
      <c r="B333" s="2"/>
      <c r="C333" s="2"/>
      <c r="D333" s="102" t="s">
        <v>63</v>
      </c>
      <c r="E333" s="103" t="s">
        <v>200</v>
      </c>
      <c r="F333" s="104">
        <f>B4+(319*B6)</f>
        <v>320</v>
      </c>
      <c r="G333" s="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</row>
    <row r="334" spans="1:65" x14ac:dyDescent="0.2">
      <c r="A334" s="2"/>
      <c r="B334" s="2"/>
      <c r="C334" s="2"/>
      <c r="D334" s="102" t="s">
        <v>238</v>
      </c>
      <c r="E334" s="103" t="s">
        <v>200</v>
      </c>
      <c r="F334" s="104">
        <f>B4+(320*B6)</f>
        <v>321</v>
      </c>
      <c r="G334" s="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</row>
    <row r="335" spans="1:65" x14ac:dyDescent="0.2">
      <c r="A335" s="2"/>
      <c r="B335" s="2"/>
      <c r="C335" s="2"/>
      <c r="D335" s="102" t="s">
        <v>127</v>
      </c>
      <c r="E335" s="103" t="s">
        <v>200</v>
      </c>
      <c r="F335" s="104">
        <f>B4+(321*B6)</f>
        <v>322</v>
      </c>
      <c r="G335" s="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</row>
    <row r="336" spans="1:65" x14ac:dyDescent="0.2">
      <c r="A336" s="2"/>
      <c r="B336" s="2"/>
      <c r="C336" s="2"/>
      <c r="D336" s="102" t="s">
        <v>299</v>
      </c>
      <c r="E336" s="103" t="s">
        <v>200</v>
      </c>
      <c r="F336" s="104">
        <f>B4+(322*B6)</f>
        <v>323</v>
      </c>
      <c r="G336" s="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</row>
    <row r="337" spans="1:65" x14ac:dyDescent="0.2">
      <c r="A337" s="2"/>
      <c r="B337" s="2"/>
      <c r="C337" s="2"/>
      <c r="D337" s="102" t="s">
        <v>175</v>
      </c>
      <c r="E337" s="103" t="s">
        <v>200</v>
      </c>
      <c r="F337" s="104">
        <f>B4+(323*B6)</f>
        <v>324</v>
      </c>
      <c r="G337" s="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</row>
    <row r="338" spans="1:65" x14ac:dyDescent="0.2">
      <c r="A338" s="2"/>
      <c r="B338" s="2"/>
      <c r="C338" s="2"/>
      <c r="D338" s="102" t="s">
        <v>45</v>
      </c>
      <c r="E338" s="103" t="s">
        <v>200</v>
      </c>
      <c r="F338" s="104">
        <f>B4+(324*B6)</f>
        <v>325</v>
      </c>
      <c r="G338" s="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</row>
    <row r="339" spans="1:65" x14ac:dyDescent="0.2">
      <c r="A339" s="2"/>
      <c r="B339" s="2"/>
      <c r="C339" s="2"/>
      <c r="D339" s="102" t="s">
        <v>223</v>
      </c>
      <c r="E339" s="103" t="s">
        <v>200</v>
      </c>
      <c r="F339" s="104">
        <f>B4+(325*B6)</f>
        <v>326</v>
      </c>
      <c r="G339" s="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</row>
    <row r="340" spans="1:65" x14ac:dyDescent="0.2">
      <c r="A340" s="2"/>
      <c r="B340" s="2"/>
      <c r="C340" s="2"/>
      <c r="D340" s="102" t="s">
        <v>95</v>
      </c>
      <c r="E340" s="103" t="s">
        <v>200</v>
      </c>
      <c r="F340" s="104">
        <f>B4+(326*B6)</f>
        <v>327</v>
      </c>
      <c r="G340" s="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</row>
    <row r="341" spans="1:65" x14ac:dyDescent="0.2">
      <c r="A341" s="2"/>
      <c r="B341" s="2"/>
      <c r="C341" s="2"/>
      <c r="D341" s="102" t="s">
        <v>285</v>
      </c>
      <c r="E341" s="103" t="s">
        <v>200</v>
      </c>
      <c r="F341" s="104">
        <f>B4+(327*B6)</f>
        <v>328</v>
      </c>
      <c r="G341" s="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</row>
    <row r="342" spans="1:65" x14ac:dyDescent="0.2">
      <c r="A342" s="2"/>
      <c r="B342" s="2"/>
      <c r="C342" s="2"/>
      <c r="D342" s="102" t="s">
        <v>159</v>
      </c>
      <c r="E342" s="103" t="s">
        <v>200</v>
      </c>
      <c r="F342" s="104">
        <f>B4+(328*B6)</f>
        <v>329</v>
      </c>
      <c r="G342" s="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</row>
    <row r="343" spans="1:65" x14ac:dyDescent="0.2">
      <c r="A343" s="2"/>
      <c r="B343" s="2"/>
      <c r="C343" s="2"/>
      <c r="D343" s="102" t="s">
        <v>319</v>
      </c>
      <c r="E343" s="103" t="s">
        <v>200</v>
      </c>
      <c r="F343" s="105">
        <f>B4+(329*B6)</f>
        <v>330</v>
      </c>
      <c r="G343" s="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</row>
    <row r="344" spans="1:65" x14ac:dyDescent="0.2">
      <c r="A344" s="2"/>
      <c r="B344" s="2"/>
      <c r="C344" s="2"/>
      <c r="D344" s="102" t="s">
        <v>378</v>
      </c>
      <c r="E344" s="103" t="s">
        <v>200</v>
      </c>
      <c r="F344" s="104">
        <f>B4+(330*B6)</f>
        <v>331</v>
      </c>
      <c r="G344" s="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</row>
    <row r="345" spans="1:65" x14ac:dyDescent="0.2">
      <c r="A345" s="2"/>
      <c r="B345" s="2"/>
      <c r="C345" s="2"/>
      <c r="D345" s="102" t="s">
        <v>462</v>
      </c>
      <c r="E345" s="103" t="s">
        <v>200</v>
      </c>
      <c r="F345" s="104">
        <f>B4+(331*B6)</f>
        <v>332</v>
      </c>
      <c r="G345" s="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</row>
    <row r="346" spans="1:65" x14ac:dyDescent="0.2">
      <c r="A346" s="2"/>
      <c r="B346" s="2"/>
      <c r="C346" s="2"/>
      <c r="D346" s="102" t="s">
        <v>411</v>
      </c>
      <c r="E346" s="103" t="s">
        <v>200</v>
      </c>
      <c r="F346" s="104">
        <f>B4+(332*B6)</f>
        <v>333</v>
      </c>
      <c r="G346" s="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</row>
    <row r="347" spans="1:65" x14ac:dyDescent="0.2">
      <c r="A347" s="2"/>
      <c r="B347" s="2"/>
      <c r="C347" s="2"/>
      <c r="D347" s="102" t="s">
        <v>517</v>
      </c>
      <c r="E347" s="103" t="s">
        <v>200</v>
      </c>
      <c r="F347" s="104">
        <f>B4+(333*B6)</f>
        <v>334</v>
      </c>
      <c r="G347" s="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</row>
    <row r="348" spans="1:65" x14ac:dyDescent="0.2">
      <c r="A348" s="2"/>
      <c r="B348" s="2"/>
      <c r="C348" s="2"/>
      <c r="D348" s="102" t="s">
        <v>554</v>
      </c>
      <c r="E348" s="103" t="s">
        <v>200</v>
      </c>
      <c r="F348" s="105">
        <f>B4+(334*B6)</f>
        <v>335</v>
      </c>
      <c r="G348" s="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</row>
    <row r="349" spans="1:65" x14ac:dyDescent="0.2">
      <c r="A349" s="2"/>
      <c r="B349" s="2"/>
      <c r="C349" s="2"/>
      <c r="D349" s="102" t="s">
        <v>589</v>
      </c>
      <c r="E349" s="103" t="s">
        <v>200</v>
      </c>
      <c r="F349" s="105">
        <f>B4+(335*B6)</f>
        <v>336</v>
      </c>
      <c r="G349" s="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</row>
    <row r="350" spans="1:65" x14ac:dyDescent="0.2">
      <c r="A350" s="2"/>
      <c r="B350" s="2"/>
      <c r="C350" s="2"/>
      <c r="D350" s="102" t="s">
        <v>698</v>
      </c>
      <c r="E350" s="103" t="s">
        <v>200</v>
      </c>
      <c r="F350" s="104">
        <f>B4+(336*B6)</f>
        <v>337</v>
      </c>
      <c r="G350" s="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</row>
    <row r="351" spans="1:65" x14ac:dyDescent="0.2">
      <c r="A351" s="2"/>
      <c r="B351" s="2"/>
      <c r="C351" s="2"/>
      <c r="D351" s="102" t="s">
        <v>567</v>
      </c>
      <c r="E351" s="103" t="s">
        <v>200</v>
      </c>
      <c r="F351" s="104">
        <f>B4+(337*B6)</f>
        <v>338</v>
      </c>
      <c r="G351" s="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</row>
    <row r="352" spans="1:65" x14ac:dyDescent="0.2">
      <c r="A352" s="2"/>
      <c r="B352" s="2"/>
      <c r="C352" s="2"/>
      <c r="D352" s="102" t="s">
        <v>286</v>
      </c>
      <c r="E352" s="103" t="s">
        <v>200</v>
      </c>
      <c r="F352" s="105">
        <f>B4+(338*B6)</f>
        <v>339</v>
      </c>
      <c r="G352" s="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</row>
    <row r="353" spans="1:65" x14ac:dyDescent="0.2">
      <c r="A353" s="2"/>
      <c r="B353" s="2"/>
      <c r="C353" s="2"/>
      <c r="D353" s="102" t="s">
        <v>160</v>
      </c>
      <c r="E353" s="103" t="s">
        <v>200</v>
      </c>
      <c r="F353" s="105">
        <f>B4+(339*B6)</f>
        <v>340</v>
      </c>
      <c r="G353" s="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</row>
    <row r="354" spans="1:65" x14ac:dyDescent="0.2">
      <c r="A354" s="2"/>
      <c r="B354" s="2"/>
      <c r="C354" s="2"/>
      <c r="D354" s="102" t="s">
        <v>31</v>
      </c>
      <c r="E354" s="103" t="s">
        <v>200</v>
      </c>
      <c r="F354" s="104">
        <f>B4+(340*B6)</f>
        <v>341</v>
      </c>
      <c r="G354" s="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</row>
    <row r="355" spans="1:65" x14ac:dyDescent="0.2">
      <c r="A355" s="2"/>
      <c r="B355" s="2"/>
      <c r="C355" s="2"/>
      <c r="D355" s="102" t="s">
        <v>208</v>
      </c>
      <c r="E355" s="103" t="s">
        <v>200</v>
      </c>
      <c r="F355" s="104">
        <f>B4+(341*B6)</f>
        <v>342</v>
      </c>
      <c r="G355" s="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</row>
    <row r="356" spans="1:65" x14ac:dyDescent="0.2">
      <c r="A356" s="2"/>
      <c r="B356" s="2"/>
      <c r="C356" s="2"/>
      <c r="D356" s="102" t="s">
        <v>79</v>
      </c>
      <c r="E356" s="103" t="s">
        <v>200</v>
      </c>
      <c r="F356" s="105">
        <f>B4+(342*B6)</f>
        <v>343</v>
      </c>
      <c r="G356" s="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</row>
    <row r="357" spans="1:65" x14ac:dyDescent="0.2">
      <c r="A357" s="2"/>
      <c r="B357" s="2"/>
      <c r="C357" s="2"/>
      <c r="D357" s="102" t="s">
        <v>254</v>
      </c>
      <c r="E357" s="103" t="s">
        <v>200</v>
      </c>
      <c r="F357" s="105">
        <f>B4+(343*B6)</f>
        <v>344</v>
      </c>
      <c r="G357" s="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</row>
    <row r="358" spans="1:65" x14ac:dyDescent="0.2">
      <c r="A358" s="2"/>
      <c r="B358" s="2"/>
      <c r="C358" s="2"/>
      <c r="D358" s="102" t="s">
        <v>144</v>
      </c>
      <c r="E358" s="103" t="s">
        <v>200</v>
      </c>
      <c r="F358" s="104">
        <f>B4+(344*B6)</f>
        <v>345</v>
      </c>
      <c r="G358" s="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</row>
    <row r="359" spans="1:65" x14ac:dyDescent="0.2">
      <c r="A359" s="2"/>
      <c r="B359" s="2"/>
      <c r="C359" s="2"/>
      <c r="D359" s="102" t="s">
        <v>13</v>
      </c>
      <c r="E359" s="103" t="s">
        <v>200</v>
      </c>
      <c r="F359" s="104">
        <f>B4+(345*B6)</f>
        <v>346</v>
      </c>
      <c r="G359" s="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</row>
    <row r="360" spans="1:65" x14ac:dyDescent="0.2">
      <c r="A360" s="2"/>
      <c r="B360" s="2"/>
      <c r="C360" s="2"/>
      <c r="D360" s="102" t="s">
        <v>192</v>
      </c>
      <c r="E360" s="103" t="s">
        <v>200</v>
      </c>
      <c r="F360" s="104">
        <f>B4+(346*B6)</f>
        <v>347</v>
      </c>
      <c r="G360" s="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</row>
    <row r="361" spans="1:65" x14ac:dyDescent="0.2">
      <c r="A361" s="2"/>
      <c r="B361" s="2"/>
      <c r="C361" s="2"/>
      <c r="D361" s="102" t="s">
        <v>64</v>
      </c>
      <c r="E361" s="103" t="s">
        <v>200</v>
      </c>
      <c r="F361" s="104">
        <f>B4+(347*B6)</f>
        <v>348</v>
      </c>
      <c r="G361" s="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</row>
    <row r="362" spans="1:65" x14ac:dyDescent="0.2">
      <c r="A362" s="2"/>
      <c r="B362" s="2"/>
      <c r="C362" s="2"/>
      <c r="D362" s="102" t="s">
        <v>239</v>
      </c>
      <c r="E362" s="103" t="s">
        <v>200</v>
      </c>
      <c r="F362" s="105">
        <f>B4+(348*B6)</f>
        <v>349</v>
      </c>
      <c r="G362" s="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</row>
    <row r="363" spans="1:65" x14ac:dyDescent="0.2">
      <c r="A363" s="2"/>
      <c r="B363" s="2"/>
      <c r="C363" s="2"/>
      <c r="D363" s="102" t="s">
        <v>111</v>
      </c>
      <c r="E363" s="103" t="s">
        <v>200</v>
      </c>
      <c r="F363" s="105">
        <f>B4+(349*B6)</f>
        <v>350</v>
      </c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</row>
    <row r="364" spans="1:65" x14ac:dyDescent="0.2">
      <c r="A364" s="2"/>
      <c r="B364" s="2"/>
      <c r="C364" s="2"/>
      <c r="D364" s="102" t="s">
        <v>300</v>
      </c>
      <c r="E364" s="103" t="s">
        <v>200</v>
      </c>
      <c r="F364" s="104">
        <f>B4+(350*B6)</f>
        <v>351</v>
      </c>
      <c r="G364" s="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</row>
    <row r="365" spans="1:65" x14ac:dyDescent="0.2">
      <c r="A365" s="2"/>
      <c r="B365" s="2"/>
      <c r="C365" s="2"/>
      <c r="D365" s="102" t="s">
        <v>176</v>
      </c>
      <c r="E365" s="103" t="s">
        <v>200</v>
      </c>
      <c r="F365" s="104">
        <f>B4+(351*B6)</f>
        <v>352</v>
      </c>
      <c r="G365" s="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</row>
    <row r="366" spans="1:65" x14ac:dyDescent="0.2">
      <c r="A366" s="2"/>
      <c r="B366" s="2"/>
      <c r="C366" s="2"/>
      <c r="D366" s="102" t="s">
        <v>46</v>
      </c>
      <c r="E366" s="103" t="s">
        <v>200</v>
      </c>
      <c r="F366" s="105">
        <f>B4+(352*B6)</f>
        <v>353</v>
      </c>
      <c r="G366" s="2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</row>
    <row r="367" spans="1:65" x14ac:dyDescent="0.2">
      <c r="A367" s="2"/>
      <c r="B367" s="2"/>
      <c r="C367" s="2"/>
      <c r="D367" s="102" t="s">
        <v>224</v>
      </c>
      <c r="E367" s="103" t="s">
        <v>200</v>
      </c>
      <c r="F367" s="105">
        <f>B4+(353*B6)</f>
        <v>354</v>
      </c>
      <c r="G367" s="2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</row>
    <row r="368" spans="1:65" x14ac:dyDescent="0.2">
      <c r="A368" s="2"/>
      <c r="B368" s="2"/>
      <c r="C368" s="2"/>
      <c r="D368" s="102" t="s">
        <v>96</v>
      </c>
      <c r="E368" s="103" t="s">
        <v>200</v>
      </c>
      <c r="F368" s="104">
        <f>B4+(354*B6)</f>
        <v>355</v>
      </c>
      <c r="G368" s="2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</row>
    <row r="369" spans="1:65" x14ac:dyDescent="0.2">
      <c r="A369" s="2"/>
      <c r="B369" s="2"/>
      <c r="C369" s="2"/>
      <c r="D369" s="102" t="s">
        <v>360</v>
      </c>
      <c r="E369" s="103" t="s">
        <v>200</v>
      </c>
      <c r="F369" s="104">
        <f>B4+(355*B6)</f>
        <v>356</v>
      </c>
      <c r="G369" s="2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</row>
    <row r="370" spans="1:65" x14ac:dyDescent="0.2">
      <c r="A370" s="2"/>
      <c r="B370" s="2"/>
      <c r="C370" s="2"/>
      <c r="D370" s="102" t="s">
        <v>336</v>
      </c>
      <c r="E370" s="103" t="s">
        <v>200</v>
      </c>
      <c r="F370" s="105">
        <f>B4+(356*B6)</f>
        <v>357</v>
      </c>
      <c r="G370" s="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</row>
    <row r="371" spans="1:65" x14ac:dyDescent="0.2">
      <c r="A371" s="2"/>
      <c r="B371" s="2"/>
      <c r="C371" s="2"/>
      <c r="D371" s="102" t="s">
        <v>435</v>
      </c>
      <c r="E371" s="103" t="s">
        <v>200</v>
      </c>
      <c r="F371" s="105">
        <f>B4+(357*B6)</f>
        <v>358</v>
      </c>
      <c r="G371" s="2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</row>
    <row r="372" spans="1:65" x14ac:dyDescent="0.2">
      <c r="A372" s="2"/>
      <c r="B372" s="2"/>
      <c r="C372" s="2"/>
      <c r="D372" s="102" t="s">
        <v>414</v>
      </c>
      <c r="E372" s="103" t="s">
        <v>200</v>
      </c>
      <c r="F372" s="104">
        <f>B4+(358*B6)</f>
        <v>359</v>
      </c>
      <c r="G372" s="2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</row>
    <row r="373" spans="1:65" x14ac:dyDescent="0.2">
      <c r="A373" s="2"/>
      <c r="B373" s="2"/>
      <c r="C373" s="2"/>
      <c r="D373" s="102" t="s">
        <v>522</v>
      </c>
      <c r="E373" s="103" t="s">
        <v>200</v>
      </c>
      <c r="F373" s="104">
        <f>B4+(359*B6)</f>
        <v>360</v>
      </c>
      <c r="G373" s="2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</row>
    <row r="374" spans="1:65" x14ac:dyDescent="0.2">
      <c r="A374" s="2"/>
      <c r="B374" s="2"/>
      <c r="C374" s="2"/>
      <c r="D374" s="102" t="s">
        <v>539</v>
      </c>
      <c r="E374" s="103" t="s">
        <v>200</v>
      </c>
      <c r="F374" s="104">
        <f>B4+(360*B6)</f>
        <v>361</v>
      </c>
      <c r="G374" s="2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</row>
    <row r="375" spans="1:65" x14ac:dyDescent="0.2">
      <c r="A375" s="2"/>
      <c r="B375" s="2"/>
      <c r="C375" s="2"/>
      <c r="D375" s="102" t="s">
        <v>581</v>
      </c>
      <c r="E375" s="103" t="s">
        <v>200</v>
      </c>
      <c r="F375" s="104">
        <f>B4+(361*B6)</f>
        <v>362</v>
      </c>
      <c r="G375" s="2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</row>
    <row r="376" spans="1:65" x14ac:dyDescent="0.2">
      <c r="A376" s="2"/>
      <c r="B376" s="2"/>
      <c r="C376" s="2"/>
      <c r="D376" s="102" t="s">
        <v>687</v>
      </c>
      <c r="E376" s="103" t="s">
        <v>200</v>
      </c>
      <c r="F376" s="105">
        <f>B4+(362*B6)</f>
        <v>363</v>
      </c>
      <c r="G376" s="2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</row>
    <row r="377" spans="1:65" x14ac:dyDescent="0.2">
      <c r="A377" s="2"/>
      <c r="B377" s="2"/>
      <c r="C377" s="2"/>
      <c r="D377" s="102" t="s">
        <v>603</v>
      </c>
      <c r="E377" s="103" t="s">
        <v>200</v>
      </c>
      <c r="F377" s="105">
        <f>B4+(363*B6)</f>
        <v>364</v>
      </c>
      <c r="G377" s="2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</row>
    <row r="378" spans="1:65" x14ac:dyDescent="0.2">
      <c r="A378" s="2"/>
      <c r="B378" s="2"/>
      <c r="C378" s="2"/>
      <c r="D378" s="102" t="s">
        <v>225</v>
      </c>
      <c r="E378" s="103" t="s">
        <v>200</v>
      </c>
      <c r="F378" s="104">
        <f>B4+(364*B6)</f>
        <v>365</v>
      </c>
      <c r="G378" s="2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</row>
    <row r="379" spans="1:65" x14ac:dyDescent="0.2">
      <c r="A379" s="2"/>
      <c r="B379" s="2"/>
      <c r="C379" s="2"/>
      <c r="D379" s="102" t="s">
        <v>97</v>
      </c>
      <c r="E379" s="103" t="s">
        <v>200</v>
      </c>
      <c r="F379" s="104">
        <f>B4+(365*B6)</f>
        <v>366</v>
      </c>
      <c r="G379" s="2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</row>
    <row r="380" spans="1:65" x14ac:dyDescent="0.2">
      <c r="A380" s="2"/>
      <c r="B380" s="2"/>
      <c r="C380" s="2"/>
      <c r="D380" s="102" t="s">
        <v>270</v>
      </c>
      <c r="E380" s="103" t="s">
        <v>200</v>
      </c>
      <c r="F380" s="105">
        <f>B4+(366*B6)</f>
        <v>367</v>
      </c>
      <c r="G380" s="2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</row>
    <row r="381" spans="1:65" x14ac:dyDescent="0.2">
      <c r="A381" s="2"/>
      <c r="B381" s="2"/>
      <c r="C381" s="2"/>
      <c r="D381" s="102" t="s">
        <v>161</v>
      </c>
      <c r="E381" s="103" t="s">
        <v>200</v>
      </c>
      <c r="F381" s="105">
        <f>B4+(367*B6)</f>
        <v>368</v>
      </c>
      <c r="G381" s="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</row>
    <row r="382" spans="1:65" x14ac:dyDescent="0.2">
      <c r="A382" s="2"/>
      <c r="B382" s="2"/>
      <c r="C382" s="2"/>
      <c r="D382" s="102" t="s">
        <v>32</v>
      </c>
      <c r="E382" s="103" t="s">
        <v>200</v>
      </c>
      <c r="F382" s="104">
        <f>B4+(368*B6)</f>
        <v>369</v>
      </c>
      <c r="G382" s="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</row>
    <row r="383" spans="1:65" x14ac:dyDescent="0.2">
      <c r="A383" s="2"/>
      <c r="B383" s="2"/>
      <c r="C383" s="2"/>
      <c r="D383" s="102" t="s">
        <v>209</v>
      </c>
      <c r="E383" s="103" t="s">
        <v>200</v>
      </c>
      <c r="F383" s="104">
        <f>B4+(369*B6)</f>
        <v>370</v>
      </c>
      <c r="G383" s="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</row>
    <row r="384" spans="1:65" x14ac:dyDescent="0.2">
      <c r="A384" s="2"/>
      <c r="B384" s="2"/>
      <c r="C384" s="2"/>
      <c r="D384" s="102" t="s">
        <v>80</v>
      </c>
      <c r="E384" s="103" t="s">
        <v>200</v>
      </c>
      <c r="F384" s="105">
        <f>B4+(370*B6)</f>
        <v>371</v>
      </c>
      <c r="G384" s="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</row>
    <row r="385" spans="1:65" x14ac:dyDescent="0.2">
      <c r="A385" s="2"/>
      <c r="B385" s="2"/>
      <c r="C385" s="2"/>
      <c r="D385" s="102" t="s">
        <v>255</v>
      </c>
      <c r="E385" s="103" t="s">
        <v>200</v>
      </c>
      <c r="F385" s="105">
        <f>B4+(371*B6)</f>
        <v>372</v>
      </c>
      <c r="G385" s="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</row>
    <row r="386" spans="1:65" x14ac:dyDescent="0.2">
      <c r="A386" s="2"/>
      <c r="B386" s="2"/>
      <c r="C386" s="2"/>
      <c r="D386" s="102" t="s">
        <v>145</v>
      </c>
      <c r="E386" s="103" t="s">
        <v>200</v>
      </c>
      <c r="F386" s="104">
        <f>B4+(372*B6)</f>
        <v>373</v>
      </c>
      <c r="G386" s="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</row>
    <row r="387" spans="1:65" x14ac:dyDescent="0.2">
      <c r="A387" s="2"/>
      <c r="B387" s="2"/>
      <c r="C387" s="2"/>
      <c r="D387" s="102" t="s">
        <v>14</v>
      </c>
      <c r="E387" s="103" t="s">
        <v>200</v>
      </c>
      <c r="F387" s="104">
        <f>B4+(373*B6)</f>
        <v>374</v>
      </c>
      <c r="G387" s="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</row>
    <row r="388" spans="1:65" x14ac:dyDescent="0.2">
      <c r="A388" s="2"/>
      <c r="B388" s="2"/>
      <c r="C388" s="2"/>
      <c r="D388" s="102" t="s">
        <v>193</v>
      </c>
      <c r="E388" s="103" t="s">
        <v>200</v>
      </c>
      <c r="F388" s="104">
        <f>B4+(374*B6)</f>
        <v>375</v>
      </c>
      <c r="G388" s="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</row>
    <row r="389" spans="1:65" x14ac:dyDescent="0.2">
      <c r="A389" s="2"/>
      <c r="B389" s="2"/>
      <c r="C389" s="2"/>
      <c r="D389" s="102" t="s">
        <v>65</v>
      </c>
      <c r="E389" s="103" t="s">
        <v>200</v>
      </c>
      <c r="F389" s="104">
        <f>B4+(375*B6)</f>
        <v>376</v>
      </c>
      <c r="G389" s="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</row>
    <row r="390" spans="1:65" x14ac:dyDescent="0.2">
      <c r="A390" s="2"/>
      <c r="B390" s="2"/>
      <c r="C390" s="2"/>
      <c r="D390" s="102" t="s">
        <v>240</v>
      </c>
      <c r="E390" s="103" t="s">
        <v>200</v>
      </c>
      <c r="F390" s="105">
        <f>B4+(376*B6)</f>
        <v>377</v>
      </c>
      <c r="G390" s="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</row>
    <row r="391" spans="1:65" x14ac:dyDescent="0.2">
      <c r="A391" s="2"/>
      <c r="B391" s="2"/>
      <c r="C391" s="2"/>
      <c r="D391" s="102" t="s">
        <v>112</v>
      </c>
      <c r="E391" s="103" t="s">
        <v>200</v>
      </c>
      <c r="F391" s="105">
        <f>B4+(377*B6)</f>
        <v>378</v>
      </c>
      <c r="G391" s="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</row>
    <row r="392" spans="1:65" x14ac:dyDescent="0.2">
      <c r="A392" s="2"/>
      <c r="B392" s="2"/>
      <c r="C392" s="2"/>
      <c r="D392" s="102" t="s">
        <v>301</v>
      </c>
      <c r="E392" s="103" t="s">
        <v>200</v>
      </c>
      <c r="F392" s="104">
        <f>B4+(378*B6)</f>
        <v>379</v>
      </c>
      <c r="G392" s="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</row>
    <row r="393" spans="1:65" x14ac:dyDescent="0.2">
      <c r="A393" s="2"/>
      <c r="B393" s="2"/>
      <c r="C393" s="2"/>
      <c r="D393" s="102" t="s">
        <v>177</v>
      </c>
      <c r="E393" s="103" t="s">
        <v>200</v>
      </c>
      <c r="F393" s="104">
        <f>B4+(379*B6)</f>
        <v>380</v>
      </c>
      <c r="G393" s="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</row>
    <row r="394" spans="1:65" x14ac:dyDescent="0.2">
      <c r="A394" s="2"/>
      <c r="B394" s="2"/>
      <c r="C394" s="2"/>
      <c r="D394" s="102" t="s">
        <v>47</v>
      </c>
      <c r="E394" s="103" t="s">
        <v>200</v>
      </c>
      <c r="F394" s="105">
        <f>B4+(380*B6)</f>
        <v>381</v>
      </c>
      <c r="G394" s="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</row>
    <row r="395" spans="1:65" x14ac:dyDescent="0.2">
      <c r="A395" s="2"/>
      <c r="B395" s="2"/>
      <c r="C395" s="2"/>
      <c r="D395" s="102" t="s">
        <v>374</v>
      </c>
      <c r="E395" s="103" t="s">
        <v>200</v>
      </c>
      <c r="F395" s="105">
        <f>B4+(381*B6)</f>
        <v>382</v>
      </c>
      <c r="G395" s="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</row>
    <row r="396" spans="1:65" x14ac:dyDescent="0.2">
      <c r="A396" s="2"/>
      <c r="B396" s="2"/>
      <c r="C396" s="2"/>
      <c r="D396" s="102" t="s">
        <v>361</v>
      </c>
      <c r="E396" s="103" t="s">
        <v>200</v>
      </c>
      <c r="F396" s="104">
        <f>B4+(382*B6)</f>
        <v>383</v>
      </c>
      <c r="G396" s="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</row>
    <row r="397" spans="1:65" x14ac:dyDescent="0.2">
      <c r="A397" s="2"/>
      <c r="B397" s="2"/>
      <c r="C397" s="2"/>
      <c r="D397" s="102" t="s">
        <v>388</v>
      </c>
      <c r="E397" s="103" t="s">
        <v>200</v>
      </c>
      <c r="F397" s="104">
        <f>B4+(383*B6)</f>
        <v>384</v>
      </c>
      <c r="G397" s="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</row>
    <row r="398" spans="1:65" x14ac:dyDescent="0.2">
      <c r="A398" s="2"/>
      <c r="B398" s="2"/>
      <c r="C398" s="2"/>
      <c r="D398" s="102" t="s">
        <v>418</v>
      </c>
      <c r="E398" s="103" t="s">
        <v>200</v>
      </c>
      <c r="F398" s="105">
        <f>B4+(384*B6)</f>
        <v>385</v>
      </c>
      <c r="G398" s="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</row>
    <row r="399" spans="1:65" x14ac:dyDescent="0.2">
      <c r="A399" s="2"/>
      <c r="B399" s="2"/>
      <c r="C399" s="2"/>
      <c r="D399" s="102" t="s">
        <v>470</v>
      </c>
      <c r="E399" s="103" t="s">
        <v>200</v>
      </c>
      <c r="F399" s="105">
        <f>B4+(385*B6)</f>
        <v>386</v>
      </c>
      <c r="G399" s="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</row>
    <row r="400" spans="1:65" x14ac:dyDescent="0.2">
      <c r="A400" s="2"/>
      <c r="B400" s="2"/>
      <c r="C400" s="2"/>
      <c r="D400" s="102" t="s">
        <v>526</v>
      </c>
      <c r="E400" s="103" t="s">
        <v>200</v>
      </c>
      <c r="F400" s="104">
        <f>B4+(386*B6)</f>
        <v>387</v>
      </c>
      <c r="G400" s="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</row>
    <row r="401" spans="1:65" x14ac:dyDescent="0.2">
      <c r="A401" s="2"/>
      <c r="B401" s="2"/>
      <c r="C401" s="2"/>
      <c r="D401" s="102" t="s">
        <v>666</v>
      </c>
      <c r="E401" s="103" t="s">
        <v>200</v>
      </c>
      <c r="F401" s="104">
        <f>B4+(387*B6)</f>
        <v>388</v>
      </c>
      <c r="G401" s="2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</row>
    <row r="402" spans="1:65" x14ac:dyDescent="0.2">
      <c r="A402" s="2"/>
      <c r="B402" s="2"/>
      <c r="C402" s="2"/>
      <c r="D402" s="102" t="s">
        <v>628</v>
      </c>
      <c r="E402" s="103" t="s">
        <v>200</v>
      </c>
      <c r="F402" s="104">
        <f>B4+(388*B6)</f>
        <v>389</v>
      </c>
      <c r="G402" s="2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</row>
    <row r="403" spans="1:65" x14ac:dyDescent="0.2">
      <c r="A403" s="2"/>
      <c r="B403" s="2"/>
      <c r="C403" s="2"/>
      <c r="D403" s="102" t="s">
        <v>591</v>
      </c>
      <c r="E403" s="103" t="s">
        <v>200</v>
      </c>
      <c r="F403" s="104">
        <f>B4+(389*B6)</f>
        <v>390</v>
      </c>
      <c r="G403" s="2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</row>
    <row r="404" spans="1:65" x14ac:dyDescent="0.2">
      <c r="A404" s="2"/>
      <c r="B404" s="2"/>
      <c r="C404" s="2"/>
      <c r="D404" s="102" t="s">
        <v>178</v>
      </c>
      <c r="E404" s="103" t="s">
        <v>200</v>
      </c>
      <c r="F404" s="105">
        <f>B4+(390*B6)</f>
        <v>391</v>
      </c>
      <c r="G404" s="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</row>
    <row r="405" spans="1:65" x14ac:dyDescent="0.2">
      <c r="A405" s="2"/>
      <c r="B405" s="2"/>
      <c r="C405" s="2"/>
      <c r="D405" s="102" t="s">
        <v>48</v>
      </c>
      <c r="E405" s="103" t="s">
        <v>200</v>
      </c>
      <c r="F405" s="105">
        <f>B4+(391*B6)</f>
        <v>392</v>
      </c>
      <c r="G405" s="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</row>
    <row r="406" spans="1:65" x14ac:dyDescent="0.2">
      <c r="A406" s="2"/>
      <c r="B406" s="2"/>
      <c r="C406" s="2"/>
      <c r="D406" s="102" t="s">
        <v>226</v>
      </c>
      <c r="E406" s="103" t="s">
        <v>200</v>
      </c>
      <c r="F406" s="104">
        <f>B4+(392*B6)</f>
        <v>393</v>
      </c>
      <c r="G406" s="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</row>
    <row r="407" spans="1:65" x14ac:dyDescent="0.2">
      <c r="A407" s="2"/>
      <c r="B407" s="2"/>
      <c r="C407" s="2"/>
      <c r="D407" s="102" t="s">
        <v>98</v>
      </c>
      <c r="E407" s="103" t="s">
        <v>200</v>
      </c>
      <c r="F407" s="104">
        <f>B4+(393*B6)</f>
        <v>394</v>
      </c>
      <c r="G407" s="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</row>
    <row r="408" spans="1:65" x14ac:dyDescent="0.2">
      <c r="A408" s="2"/>
      <c r="B408" s="2"/>
      <c r="C408" s="2"/>
      <c r="D408" s="102" t="s">
        <v>271</v>
      </c>
      <c r="E408" s="103" t="s">
        <v>200</v>
      </c>
      <c r="F408" s="105">
        <f>B4+(394*B6)</f>
        <v>395</v>
      </c>
      <c r="G408" s="2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</row>
    <row r="409" spans="1:65" x14ac:dyDescent="0.2">
      <c r="A409" s="2"/>
      <c r="B409" s="2"/>
      <c r="C409" s="2"/>
      <c r="D409" s="102" t="s">
        <v>162</v>
      </c>
      <c r="E409" s="103" t="s">
        <v>200</v>
      </c>
      <c r="F409" s="105">
        <f>B4+(395*B6)</f>
        <v>396</v>
      </c>
      <c r="G409" s="2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</row>
    <row r="410" spans="1:65" x14ac:dyDescent="0.2">
      <c r="A410" s="2"/>
      <c r="B410" s="2"/>
      <c r="C410" s="2"/>
      <c r="D410" s="102" t="s">
        <v>33</v>
      </c>
      <c r="E410" s="103" t="s">
        <v>200</v>
      </c>
      <c r="F410" s="104">
        <f>B4+(396*B6)</f>
        <v>397</v>
      </c>
      <c r="G410" s="2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</row>
    <row r="411" spans="1:65" x14ac:dyDescent="0.2">
      <c r="A411" s="2"/>
      <c r="B411" s="2"/>
      <c r="C411" s="2"/>
      <c r="D411" s="102" t="s">
        <v>210</v>
      </c>
      <c r="E411" s="103" t="s">
        <v>200</v>
      </c>
      <c r="F411" s="104">
        <f>B4+(397*B6)</f>
        <v>398</v>
      </c>
      <c r="G411" s="2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</row>
    <row r="412" spans="1:65" x14ac:dyDescent="0.2">
      <c r="A412" s="2"/>
      <c r="B412" s="2"/>
      <c r="C412" s="2"/>
      <c r="D412" s="102" t="s">
        <v>81</v>
      </c>
      <c r="E412" s="103" t="s">
        <v>200</v>
      </c>
      <c r="F412" s="105">
        <f>B4+(398*B6)</f>
        <v>399</v>
      </c>
      <c r="G412" s="2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</row>
    <row r="413" spans="1:65" x14ac:dyDescent="0.2">
      <c r="A413" s="2"/>
      <c r="B413" s="2"/>
      <c r="C413" s="2"/>
      <c r="D413" s="102" t="s">
        <v>256</v>
      </c>
      <c r="E413" s="103" t="s">
        <v>200</v>
      </c>
      <c r="F413" s="105">
        <f>B4+(399*B6)</f>
        <v>400</v>
      </c>
      <c r="G413" s="2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</row>
    <row r="414" spans="1:65" x14ac:dyDescent="0.2">
      <c r="A414" s="2"/>
      <c r="B414" s="2"/>
      <c r="C414" s="2"/>
      <c r="D414" s="102" t="s">
        <v>129</v>
      </c>
      <c r="E414" s="103" t="s">
        <v>200</v>
      </c>
      <c r="F414" s="104">
        <f>B4+(400*B6)</f>
        <v>401</v>
      </c>
      <c r="G414" s="2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</row>
    <row r="415" spans="1:65" x14ac:dyDescent="0.2">
      <c r="A415" s="2"/>
      <c r="B415" s="2"/>
      <c r="C415" s="2"/>
      <c r="D415" s="102" t="s">
        <v>15</v>
      </c>
      <c r="E415" s="103" t="s">
        <v>200</v>
      </c>
      <c r="F415" s="104">
        <f>B4+(401*B6)</f>
        <v>402</v>
      </c>
      <c r="G415" s="2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</row>
    <row r="416" spans="1:65" x14ac:dyDescent="0.2">
      <c r="A416" s="2"/>
      <c r="B416" s="2"/>
      <c r="C416" s="2"/>
      <c r="D416" s="102" t="s">
        <v>194</v>
      </c>
      <c r="E416" s="103" t="s">
        <v>200</v>
      </c>
      <c r="F416" s="104">
        <f>B4+(402*B6)</f>
        <v>403</v>
      </c>
      <c r="G416" s="2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</row>
    <row r="417" spans="1:65" x14ac:dyDescent="0.2">
      <c r="A417" s="2"/>
      <c r="B417" s="2"/>
      <c r="C417" s="2"/>
      <c r="D417" s="102" t="s">
        <v>66</v>
      </c>
      <c r="E417" s="103" t="s">
        <v>200</v>
      </c>
      <c r="F417" s="104">
        <f>B4+(403*B6)</f>
        <v>404</v>
      </c>
      <c r="G417" s="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</row>
    <row r="418" spans="1:65" x14ac:dyDescent="0.2">
      <c r="A418" s="2"/>
      <c r="B418" s="2"/>
      <c r="C418" s="2"/>
      <c r="D418" s="102" t="s">
        <v>241</v>
      </c>
      <c r="E418" s="103" t="s">
        <v>200</v>
      </c>
      <c r="F418" s="105">
        <f>B4+(404*B6)</f>
        <v>405</v>
      </c>
      <c r="G418" s="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</row>
    <row r="419" spans="1:65" x14ac:dyDescent="0.2">
      <c r="A419" s="2"/>
      <c r="B419" s="2"/>
      <c r="C419" s="2"/>
      <c r="D419" s="102" t="s">
        <v>113</v>
      </c>
      <c r="E419" s="103" t="s">
        <v>200</v>
      </c>
      <c r="F419" s="105">
        <f>B4+(405*B6)</f>
        <v>406</v>
      </c>
      <c r="G419" s="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</row>
    <row r="420" spans="1:65" x14ac:dyDescent="0.2">
      <c r="A420" s="2"/>
      <c r="B420" s="2"/>
      <c r="C420" s="2"/>
      <c r="D420" s="102" t="s">
        <v>302</v>
      </c>
      <c r="E420" s="103" t="s">
        <v>200</v>
      </c>
      <c r="F420" s="104">
        <f>B4+(406*B6)</f>
        <v>407</v>
      </c>
      <c r="G420" s="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</row>
    <row r="421" spans="1:65" x14ac:dyDescent="0.2">
      <c r="A421" s="2"/>
      <c r="B421" s="2"/>
      <c r="C421" s="2"/>
      <c r="D421" s="102" t="s">
        <v>348</v>
      </c>
      <c r="E421" s="103" t="s">
        <v>200</v>
      </c>
      <c r="F421" s="104">
        <f>B4+(407*B6)</f>
        <v>408</v>
      </c>
      <c r="G421" s="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</row>
    <row r="422" spans="1:65" x14ac:dyDescent="0.2">
      <c r="A422" s="2"/>
      <c r="B422" s="2"/>
      <c r="C422" s="2"/>
      <c r="D422" s="102" t="s">
        <v>326</v>
      </c>
      <c r="E422" s="103" t="s">
        <v>200</v>
      </c>
      <c r="F422" s="105">
        <f>B4+(408*B6)</f>
        <v>409</v>
      </c>
      <c r="G422" s="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</row>
    <row r="423" spans="1:65" x14ac:dyDescent="0.2">
      <c r="A423" s="2"/>
      <c r="B423" s="2"/>
      <c r="C423" s="2"/>
      <c r="D423" s="102" t="s">
        <v>464</v>
      </c>
      <c r="E423" s="103" t="s">
        <v>200</v>
      </c>
      <c r="F423" s="105">
        <f>B4+(409*B6)</f>
        <v>410</v>
      </c>
      <c r="G423" s="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</row>
    <row r="424" spans="1:65" x14ac:dyDescent="0.2">
      <c r="A424" s="2"/>
      <c r="B424" s="2"/>
      <c r="C424" s="2"/>
      <c r="D424" s="102" t="s">
        <v>405</v>
      </c>
      <c r="E424" s="103" t="s">
        <v>200</v>
      </c>
      <c r="F424" s="104">
        <f>B4+(410*B6)</f>
        <v>411</v>
      </c>
      <c r="G424" s="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</row>
    <row r="425" spans="1:65" x14ac:dyDescent="0.2">
      <c r="A425" s="2"/>
      <c r="B425" s="2"/>
      <c r="C425" s="2"/>
      <c r="D425" s="102" t="s">
        <v>525</v>
      </c>
      <c r="E425" s="103" t="s">
        <v>200</v>
      </c>
      <c r="F425" s="104">
        <f>B4+(411*B6)</f>
        <v>412</v>
      </c>
      <c r="G425" s="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</row>
    <row r="426" spans="1:65" x14ac:dyDescent="0.2">
      <c r="A426" s="2"/>
      <c r="B426" s="2"/>
      <c r="C426" s="2"/>
      <c r="D426" s="102" t="s">
        <v>544</v>
      </c>
      <c r="E426" s="103" t="s">
        <v>200</v>
      </c>
      <c r="F426" s="105">
        <f>B4+(412*B6)</f>
        <v>413</v>
      </c>
      <c r="G426" s="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</row>
    <row r="427" spans="1:65" x14ac:dyDescent="0.2">
      <c r="A427" s="2"/>
      <c r="B427" s="2"/>
      <c r="C427" s="2"/>
      <c r="D427" s="102" t="s">
        <v>651</v>
      </c>
      <c r="E427" s="103" t="s">
        <v>200</v>
      </c>
      <c r="F427" s="105">
        <f>B4+(413*B6)</f>
        <v>414</v>
      </c>
      <c r="G427" s="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</row>
    <row r="428" spans="1:65" x14ac:dyDescent="0.2">
      <c r="A428" s="2"/>
      <c r="B428" s="2"/>
      <c r="C428" s="2"/>
      <c r="D428" s="102" t="s">
        <v>664</v>
      </c>
      <c r="E428" s="103" t="s">
        <v>200</v>
      </c>
      <c r="F428" s="104">
        <f>B4+(414*B6)</f>
        <v>415</v>
      </c>
      <c r="G428" s="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</row>
    <row r="429" spans="1:65" x14ac:dyDescent="0.2">
      <c r="A429" s="2"/>
      <c r="B429" s="2"/>
      <c r="C429" s="2"/>
      <c r="D429" s="102" t="s">
        <v>660</v>
      </c>
      <c r="E429" s="103" t="s">
        <v>200</v>
      </c>
      <c r="F429" s="104">
        <f>B4+(415*B6)</f>
        <v>416</v>
      </c>
      <c r="G429" s="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</row>
    <row r="430" spans="1:65" x14ac:dyDescent="0.2">
      <c r="A430" s="2"/>
      <c r="B430" s="2"/>
      <c r="C430" s="2"/>
      <c r="D430" s="102" t="s">
        <v>114</v>
      </c>
      <c r="E430" s="103" t="s">
        <v>200</v>
      </c>
      <c r="F430" s="104">
        <f>B4+(416*B6)</f>
        <v>417</v>
      </c>
      <c r="G430" s="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</row>
    <row r="431" spans="1:65" x14ac:dyDescent="0.2">
      <c r="A431" s="2"/>
      <c r="B431" s="2"/>
      <c r="C431" s="2"/>
      <c r="D431" s="102" t="s">
        <v>287</v>
      </c>
      <c r="E431" s="103" t="s">
        <v>200</v>
      </c>
      <c r="F431" s="104">
        <f>B4+(417*B6)</f>
        <v>418</v>
      </c>
      <c r="G431" s="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</row>
    <row r="432" spans="1:65" x14ac:dyDescent="0.2">
      <c r="A432" s="2"/>
      <c r="B432" s="2"/>
      <c r="C432" s="2"/>
      <c r="D432" s="102" t="s">
        <v>179</v>
      </c>
      <c r="E432" s="103" t="s">
        <v>200</v>
      </c>
      <c r="F432" s="105">
        <f>B4+(418*B6)</f>
        <v>419</v>
      </c>
      <c r="G432" s="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</row>
    <row r="433" spans="1:65" x14ac:dyDescent="0.2">
      <c r="A433" s="2"/>
      <c r="B433" s="2"/>
      <c r="C433" s="2"/>
      <c r="D433" s="102" t="s">
        <v>49</v>
      </c>
      <c r="E433" s="103" t="s">
        <v>200</v>
      </c>
      <c r="F433" s="105">
        <f>B4+(419*B6)</f>
        <v>420</v>
      </c>
      <c r="G433" s="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</row>
    <row r="434" spans="1:65" x14ac:dyDescent="0.2">
      <c r="A434" s="2"/>
      <c r="B434" s="2"/>
      <c r="C434" s="2"/>
      <c r="D434" s="102" t="s">
        <v>227</v>
      </c>
      <c r="E434" s="103" t="s">
        <v>200</v>
      </c>
      <c r="F434" s="104">
        <f>B4+(420*B6)</f>
        <v>421</v>
      </c>
      <c r="G434" s="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</row>
    <row r="435" spans="1:65" x14ac:dyDescent="0.2">
      <c r="A435" s="2"/>
      <c r="B435" s="2"/>
      <c r="C435" s="2"/>
      <c r="D435" s="102" t="s">
        <v>99</v>
      </c>
      <c r="E435" s="103" t="s">
        <v>200</v>
      </c>
      <c r="F435" s="104">
        <f>B4+(421*B6)</f>
        <v>422</v>
      </c>
      <c r="G435" s="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</row>
    <row r="436" spans="1:65" x14ac:dyDescent="0.2">
      <c r="A436" s="2"/>
      <c r="B436" s="2"/>
      <c r="C436" s="2"/>
      <c r="D436" s="102" t="s">
        <v>272</v>
      </c>
      <c r="E436" s="103" t="s">
        <v>200</v>
      </c>
      <c r="F436" s="105">
        <f>B4+(422*B6)</f>
        <v>423</v>
      </c>
      <c r="G436" s="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</row>
    <row r="437" spans="1:65" x14ac:dyDescent="0.2">
      <c r="A437" s="2"/>
      <c r="B437" s="2"/>
      <c r="C437" s="2"/>
      <c r="D437" s="102" t="s">
        <v>163</v>
      </c>
      <c r="E437" s="103" t="s">
        <v>200</v>
      </c>
      <c r="F437" s="105">
        <f>B4+(423*B6)</f>
        <v>424</v>
      </c>
      <c r="G437" s="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</row>
    <row r="438" spans="1:65" x14ac:dyDescent="0.2">
      <c r="A438" s="2"/>
      <c r="B438" s="2"/>
      <c r="C438" s="2"/>
      <c r="D438" s="102" t="s">
        <v>34</v>
      </c>
      <c r="E438" s="103" t="s">
        <v>200</v>
      </c>
      <c r="F438" s="104">
        <f>B4+(424*B6)</f>
        <v>425</v>
      </c>
      <c r="G438" s="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</row>
    <row r="439" spans="1:65" x14ac:dyDescent="0.2">
      <c r="A439" s="2"/>
      <c r="B439" s="2"/>
      <c r="C439" s="2"/>
      <c r="D439" s="102" t="s">
        <v>211</v>
      </c>
      <c r="E439" s="103" t="s">
        <v>200</v>
      </c>
      <c r="F439" s="104">
        <f>B4+(425*B6)</f>
        <v>426</v>
      </c>
      <c r="G439" s="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</row>
    <row r="440" spans="1:65" x14ac:dyDescent="0.2">
      <c r="A440" s="2"/>
      <c r="B440" s="2"/>
      <c r="C440" s="2"/>
      <c r="D440" s="102" t="s">
        <v>82</v>
      </c>
      <c r="E440" s="103" t="s">
        <v>200</v>
      </c>
      <c r="F440" s="105">
        <f>B4+(426*B6)</f>
        <v>427</v>
      </c>
      <c r="G440" s="2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</row>
    <row r="441" spans="1:65" x14ac:dyDescent="0.2">
      <c r="A441" s="2"/>
      <c r="B441" s="2"/>
      <c r="C441" s="2"/>
      <c r="D441" s="102" t="s">
        <v>257</v>
      </c>
      <c r="E441" s="103" t="s">
        <v>200</v>
      </c>
      <c r="F441" s="105">
        <f>B4+(427*B6)</f>
        <v>428</v>
      </c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</row>
    <row r="442" spans="1:65" x14ac:dyDescent="0.2">
      <c r="A442" s="2"/>
      <c r="B442" s="2"/>
      <c r="C442" s="2"/>
      <c r="D442" s="102" t="s">
        <v>130</v>
      </c>
      <c r="E442" s="103" t="s">
        <v>200</v>
      </c>
      <c r="F442" s="104">
        <f>B4+(428*B6)</f>
        <v>429</v>
      </c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</row>
    <row r="443" spans="1:65" x14ac:dyDescent="0.2">
      <c r="A443" s="2"/>
      <c r="B443" s="2"/>
      <c r="C443" s="2"/>
      <c r="D443" s="102" t="s">
        <v>16</v>
      </c>
      <c r="E443" s="103" t="s">
        <v>200</v>
      </c>
      <c r="F443" s="104">
        <f>B4+(429*B6)</f>
        <v>430</v>
      </c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</row>
    <row r="444" spans="1:65" x14ac:dyDescent="0.2">
      <c r="A444" s="2"/>
      <c r="B444" s="2"/>
      <c r="C444" s="2"/>
      <c r="D444" s="102" t="s">
        <v>195</v>
      </c>
      <c r="E444" s="103" t="s">
        <v>200</v>
      </c>
      <c r="F444" s="104">
        <f>B4+(430*B6)</f>
        <v>431</v>
      </c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</row>
    <row r="445" spans="1:65" x14ac:dyDescent="0.2">
      <c r="A445" s="2"/>
      <c r="B445" s="2"/>
      <c r="C445" s="2"/>
      <c r="D445" s="102" t="s">
        <v>67</v>
      </c>
      <c r="E445" s="103" t="s">
        <v>200</v>
      </c>
      <c r="F445" s="104">
        <f>B4+(431*B6)</f>
        <v>432</v>
      </c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</row>
    <row r="446" spans="1:65" x14ac:dyDescent="0.2">
      <c r="A446" s="2"/>
      <c r="B446" s="2"/>
      <c r="C446" s="2"/>
      <c r="D446" s="102" t="s">
        <v>242</v>
      </c>
      <c r="E446" s="103" t="s">
        <v>200</v>
      </c>
      <c r="F446" s="105">
        <f>B4+(432*B6)</f>
        <v>433</v>
      </c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</row>
    <row r="447" spans="1:65" x14ac:dyDescent="0.2">
      <c r="A447" s="2"/>
      <c r="B447" s="2"/>
      <c r="C447" s="2"/>
      <c r="D447" s="102" t="s">
        <v>341</v>
      </c>
      <c r="E447" s="103" t="s">
        <v>200</v>
      </c>
      <c r="F447" s="105">
        <f>B4+(433*B6)</f>
        <v>434</v>
      </c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</row>
    <row r="448" spans="1:65" x14ac:dyDescent="0.2">
      <c r="A448" s="2"/>
      <c r="B448" s="2"/>
      <c r="C448" s="2"/>
      <c r="D448" s="102" t="s">
        <v>365</v>
      </c>
      <c r="E448" s="103" t="s">
        <v>200</v>
      </c>
      <c r="F448" s="104">
        <f>B4+(434*B6)</f>
        <v>435</v>
      </c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</row>
    <row r="449" spans="1:65" x14ac:dyDescent="0.2">
      <c r="A449" s="2"/>
      <c r="B449" s="2"/>
      <c r="C449" s="2"/>
      <c r="D449" s="102" t="s">
        <v>395</v>
      </c>
      <c r="E449" s="103" t="s">
        <v>200</v>
      </c>
      <c r="F449" s="104">
        <f>B4+(435*B6)</f>
        <v>436</v>
      </c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</row>
    <row r="450" spans="1:65" x14ac:dyDescent="0.2">
      <c r="A450" s="2"/>
      <c r="B450" s="2"/>
      <c r="C450" s="2"/>
      <c r="D450" s="102" t="s">
        <v>410</v>
      </c>
      <c r="E450" s="103" t="s">
        <v>200</v>
      </c>
      <c r="F450" s="105">
        <f>B4+(436*B6)</f>
        <v>437</v>
      </c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</row>
    <row r="451" spans="1:65" x14ac:dyDescent="0.2">
      <c r="A451" s="2"/>
      <c r="B451" s="2"/>
      <c r="C451" s="2"/>
      <c r="D451" s="102" t="s">
        <v>533</v>
      </c>
      <c r="E451" s="103" t="s">
        <v>200</v>
      </c>
      <c r="F451" s="105">
        <f>B4+(437*B6)</f>
        <v>438</v>
      </c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</row>
    <row r="452" spans="1:65" x14ac:dyDescent="0.2">
      <c r="A452" s="2"/>
      <c r="B452" s="2"/>
      <c r="C452" s="2"/>
      <c r="D452" s="102" t="s">
        <v>528</v>
      </c>
      <c r="E452" s="103" t="s">
        <v>200</v>
      </c>
      <c r="F452" s="104">
        <f>B4+(438*B6)</f>
        <v>439</v>
      </c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</row>
    <row r="453" spans="1:65" x14ac:dyDescent="0.2">
      <c r="A453" s="2"/>
      <c r="B453" s="2"/>
      <c r="C453" s="2"/>
      <c r="D453" s="102" t="s">
        <v>614</v>
      </c>
      <c r="E453" s="103" t="s">
        <v>200</v>
      </c>
      <c r="F453" s="104">
        <f>B4+(439*B6)</f>
        <v>440</v>
      </c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</row>
    <row r="454" spans="1:65" x14ac:dyDescent="0.2">
      <c r="A454" s="2"/>
      <c r="B454" s="2"/>
      <c r="C454" s="2"/>
      <c r="D454" s="102" t="s">
        <v>685</v>
      </c>
      <c r="E454" s="103" t="s">
        <v>200</v>
      </c>
      <c r="F454" s="105">
        <f>B4+(440*B6)</f>
        <v>441</v>
      </c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</row>
    <row r="455" spans="1:65" x14ac:dyDescent="0.2">
      <c r="A455" s="2"/>
      <c r="B455" s="2"/>
      <c r="C455" s="2"/>
      <c r="D455" s="107" t="s">
        <v>629</v>
      </c>
      <c r="E455" s="103" t="s">
        <v>200</v>
      </c>
      <c r="F455" s="105">
        <f>B4+(441*B6)</f>
        <v>442</v>
      </c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</row>
    <row r="456" spans="1:65" x14ac:dyDescent="0.2">
      <c r="A456" s="2"/>
      <c r="B456" s="2"/>
      <c r="C456" s="2"/>
      <c r="D456" s="102" t="s">
        <v>376</v>
      </c>
      <c r="E456" s="103" t="s">
        <v>200</v>
      </c>
      <c r="F456" s="104">
        <f>B4+(442*B6)</f>
        <v>443</v>
      </c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</row>
    <row r="457" spans="1:65" x14ac:dyDescent="0.2">
      <c r="A457" s="2"/>
      <c r="B457" s="2"/>
      <c r="C457" s="2"/>
      <c r="D457" s="102" t="s">
        <v>366</v>
      </c>
      <c r="E457" s="103" t="s">
        <v>200</v>
      </c>
      <c r="F457" s="104">
        <f>B4+(443*B6)</f>
        <v>444</v>
      </c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</row>
    <row r="458" spans="1:65" x14ac:dyDescent="0.2">
      <c r="A458" s="2"/>
      <c r="B458" s="2"/>
      <c r="C458" s="2"/>
      <c r="D458" s="102" t="s">
        <v>349</v>
      </c>
      <c r="E458" s="103" t="s">
        <v>200</v>
      </c>
      <c r="F458" s="104">
        <f>B4+(444*B6)</f>
        <v>445</v>
      </c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</row>
    <row r="459" spans="1:65" x14ac:dyDescent="0.2">
      <c r="A459" s="2"/>
      <c r="B459" s="2"/>
      <c r="C459" s="2"/>
      <c r="D459" s="102" t="s">
        <v>327</v>
      </c>
      <c r="E459" s="103" t="s">
        <v>200</v>
      </c>
      <c r="F459" s="104">
        <f>B4+(445*B6)</f>
        <v>446</v>
      </c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</row>
    <row r="460" spans="1:65" x14ac:dyDescent="0.2">
      <c r="A460" s="2"/>
      <c r="B460" s="2"/>
      <c r="C460" s="2"/>
      <c r="D460" s="102" t="s">
        <v>380</v>
      </c>
      <c r="E460" s="103" t="s">
        <v>200</v>
      </c>
      <c r="F460" s="105">
        <f>B4+(446*B6)</f>
        <v>447</v>
      </c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</row>
    <row r="461" spans="1:65" x14ac:dyDescent="0.2">
      <c r="A461" s="2"/>
      <c r="B461" s="2"/>
      <c r="C461" s="2"/>
      <c r="D461" s="102" t="s">
        <v>373</v>
      </c>
      <c r="E461" s="103" t="s">
        <v>200</v>
      </c>
      <c r="F461" s="105">
        <f>B4+(447*B6)</f>
        <v>448</v>
      </c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</row>
    <row r="462" spans="1:65" x14ac:dyDescent="0.2">
      <c r="A462" s="2"/>
      <c r="B462" s="2"/>
      <c r="C462" s="2"/>
      <c r="D462" s="102" t="s">
        <v>357</v>
      </c>
      <c r="E462" s="103" t="s">
        <v>200</v>
      </c>
      <c r="F462" s="104">
        <f>B4+(448*B6)</f>
        <v>449</v>
      </c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</row>
    <row r="463" spans="1:65" x14ac:dyDescent="0.2">
      <c r="A463" s="2"/>
      <c r="B463" s="2"/>
      <c r="C463" s="2"/>
      <c r="D463" s="102" t="s">
        <v>332</v>
      </c>
      <c r="E463" s="103" t="s">
        <v>200</v>
      </c>
      <c r="F463" s="104">
        <f>B4+(449*B6)</f>
        <v>450</v>
      </c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</row>
    <row r="464" spans="1:65" x14ac:dyDescent="0.2">
      <c r="A464" s="2"/>
      <c r="B464" s="2"/>
      <c r="C464" s="2"/>
      <c r="D464" s="102" t="s">
        <v>305</v>
      </c>
      <c r="E464" s="103" t="s">
        <v>200</v>
      </c>
      <c r="F464" s="105">
        <f>B4+(450*B6)</f>
        <v>451</v>
      </c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</row>
    <row r="465" spans="1:65" x14ac:dyDescent="0.2">
      <c r="A465" s="2"/>
      <c r="B465" s="2"/>
      <c r="C465" s="2"/>
      <c r="D465" s="102" t="s">
        <v>370</v>
      </c>
      <c r="E465" s="103" t="s">
        <v>200</v>
      </c>
      <c r="F465" s="105">
        <f>B4+(451*B6)</f>
        <v>452</v>
      </c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</row>
    <row r="466" spans="1:65" x14ac:dyDescent="0.2">
      <c r="A466" s="2"/>
      <c r="B466" s="2"/>
      <c r="C466" s="2"/>
      <c r="D466" s="102" t="s">
        <v>351</v>
      </c>
      <c r="E466" s="103" t="s">
        <v>200</v>
      </c>
      <c r="F466" s="104">
        <f>B4+(452*B6)</f>
        <v>453</v>
      </c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</row>
    <row r="467" spans="1:65" x14ac:dyDescent="0.2">
      <c r="A467" s="2"/>
      <c r="B467" s="2"/>
      <c r="C467" s="2"/>
      <c r="D467" s="102" t="s">
        <v>322</v>
      </c>
      <c r="E467" s="103" t="s">
        <v>200</v>
      </c>
      <c r="F467" s="104">
        <f>B4+(453*B6)</f>
        <v>454</v>
      </c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</row>
    <row r="468" spans="1:65" x14ac:dyDescent="0.2">
      <c r="A468" s="2"/>
      <c r="B468" s="2"/>
      <c r="C468" s="2"/>
      <c r="D468" s="102" t="s">
        <v>339</v>
      </c>
      <c r="E468" s="103" t="s">
        <v>200</v>
      </c>
      <c r="F468" s="105">
        <f>B4+(454*B6)</f>
        <v>455</v>
      </c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</row>
    <row r="469" spans="1:65" x14ac:dyDescent="0.2">
      <c r="A469" s="2"/>
      <c r="B469" s="2"/>
      <c r="C469" s="2"/>
      <c r="D469" s="102" t="s">
        <v>311</v>
      </c>
      <c r="E469" s="103" t="s">
        <v>200</v>
      </c>
      <c r="F469" s="105">
        <f>B4+(455*B6)</f>
        <v>456</v>
      </c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</row>
    <row r="470" spans="1:65" x14ac:dyDescent="0.2">
      <c r="A470" s="2"/>
      <c r="B470" s="2"/>
      <c r="C470" s="2"/>
      <c r="D470" s="102" t="s">
        <v>345</v>
      </c>
      <c r="E470" s="103" t="s">
        <v>200</v>
      </c>
      <c r="F470" s="104">
        <f>B4+(456*B6)</f>
        <v>457</v>
      </c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</row>
    <row r="471" spans="1:65" x14ac:dyDescent="0.2">
      <c r="A471" s="2"/>
      <c r="B471" s="2"/>
      <c r="C471" s="2"/>
      <c r="D471" s="102" t="s">
        <v>316</v>
      </c>
      <c r="E471" s="109" t="s">
        <v>200</v>
      </c>
      <c r="F471" s="110">
        <f>B4+(457*B6)</f>
        <v>458</v>
      </c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</row>
    <row r="472" spans="1:65" x14ac:dyDescent="0.2">
      <c r="A472" s="2"/>
      <c r="B472" s="2"/>
      <c r="C472" s="2"/>
      <c r="D472" s="102" t="s">
        <v>353</v>
      </c>
      <c r="E472" s="103" t="s">
        <v>200</v>
      </c>
      <c r="F472" s="104">
        <f>B4+(458*B6)</f>
        <v>459</v>
      </c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</row>
    <row r="473" spans="1:65" x14ac:dyDescent="0.2">
      <c r="A473" s="2"/>
      <c r="B473" s="2"/>
      <c r="C473" s="2"/>
      <c r="D473" s="102" t="s">
        <v>334</v>
      </c>
      <c r="E473" s="103" t="s">
        <v>200</v>
      </c>
      <c r="F473" s="104">
        <f>B4+(459*B6)</f>
        <v>460</v>
      </c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</row>
    <row r="474" spans="1:65" x14ac:dyDescent="0.2">
      <c r="A474" s="2"/>
      <c r="B474" s="2"/>
      <c r="C474" s="2"/>
      <c r="D474" s="102" t="s">
        <v>342</v>
      </c>
      <c r="E474" s="103" t="s">
        <v>200</v>
      </c>
      <c r="F474" s="104">
        <f>B4+(460*B6)</f>
        <v>461</v>
      </c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</row>
    <row r="475" spans="1:65" x14ac:dyDescent="0.2">
      <c r="A475" s="2"/>
      <c r="B475" s="2"/>
      <c r="C475" s="2"/>
      <c r="D475" s="102" t="s">
        <v>424</v>
      </c>
      <c r="E475" s="103" t="s">
        <v>200</v>
      </c>
      <c r="F475" s="104">
        <f>B4+(461*B6)</f>
        <v>462</v>
      </c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</row>
    <row r="476" spans="1:65" x14ac:dyDescent="0.2">
      <c r="A476" s="2"/>
      <c r="B476" s="2"/>
      <c r="C476" s="2"/>
      <c r="D476" s="102" t="s">
        <v>399</v>
      </c>
      <c r="E476" s="103" t="s">
        <v>200</v>
      </c>
      <c r="F476" s="105">
        <f>B4+(462*B6)</f>
        <v>463</v>
      </c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</row>
    <row r="477" spans="1:65" x14ac:dyDescent="0.2">
      <c r="A477" s="2"/>
      <c r="B477" s="2"/>
      <c r="C477" s="2"/>
      <c r="D477" s="102" t="s">
        <v>473</v>
      </c>
      <c r="E477" s="103" t="s">
        <v>200</v>
      </c>
      <c r="F477" s="105">
        <f>B4+(463*B6)</f>
        <v>464</v>
      </c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</row>
    <row r="478" spans="1:65" x14ac:dyDescent="0.2">
      <c r="A478" s="2"/>
      <c r="B478" s="2"/>
      <c r="C478" s="2"/>
      <c r="D478" s="102" t="s">
        <v>507</v>
      </c>
      <c r="E478" s="103" t="s">
        <v>200</v>
      </c>
      <c r="F478" s="104">
        <f>B4+(464*B6)</f>
        <v>465</v>
      </c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</row>
    <row r="479" spans="1:65" x14ac:dyDescent="0.2">
      <c r="A479" s="2"/>
      <c r="B479" s="2"/>
      <c r="C479" s="2"/>
      <c r="D479" s="102" t="s">
        <v>619</v>
      </c>
      <c r="E479" s="103" t="s">
        <v>200</v>
      </c>
      <c r="F479" s="104">
        <f>B4+(465*B6)</f>
        <v>466</v>
      </c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</row>
    <row r="480" spans="1:65" x14ac:dyDescent="0.2">
      <c r="A480" s="2"/>
      <c r="B480" s="2"/>
      <c r="C480" s="2"/>
      <c r="D480" s="102" t="s">
        <v>677</v>
      </c>
      <c r="E480" s="103" t="s">
        <v>200</v>
      </c>
      <c r="F480" s="105">
        <f>B4+(466*B6)</f>
        <v>467</v>
      </c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</row>
    <row r="481" spans="1:65" x14ac:dyDescent="0.2">
      <c r="A481" s="2"/>
      <c r="B481" s="2"/>
      <c r="C481" s="2"/>
      <c r="D481" s="102" t="s">
        <v>618</v>
      </c>
      <c r="E481" s="103" t="s">
        <v>200</v>
      </c>
      <c r="F481" s="105">
        <f>B4+(467*B6)</f>
        <v>468</v>
      </c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</row>
    <row r="482" spans="1:65" x14ac:dyDescent="0.2">
      <c r="A482" s="2"/>
      <c r="B482" s="2"/>
      <c r="C482" s="2"/>
      <c r="D482" s="102" t="s">
        <v>335</v>
      </c>
      <c r="E482" s="103" t="s">
        <v>200</v>
      </c>
      <c r="F482" s="104">
        <f>B4+(468*B6)</f>
        <v>469</v>
      </c>
      <c r="G482" s="2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</row>
    <row r="483" spans="1:65" x14ac:dyDescent="0.2">
      <c r="A483" s="2"/>
      <c r="B483" s="2"/>
      <c r="C483" s="2"/>
      <c r="D483" s="102" t="s">
        <v>381</v>
      </c>
      <c r="E483" s="103" t="s">
        <v>200</v>
      </c>
      <c r="F483" s="104">
        <f>B4+(469*B6)</f>
        <v>470</v>
      </c>
      <c r="G483" s="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</row>
    <row r="484" spans="1:65" x14ac:dyDescent="0.2">
      <c r="A484" s="2"/>
      <c r="B484" s="2"/>
      <c r="C484" s="2"/>
      <c r="D484" s="102" t="s">
        <v>375</v>
      </c>
      <c r="E484" s="103" t="s">
        <v>200</v>
      </c>
      <c r="F484" s="105">
        <f>B4+(470*B6)</f>
        <v>471</v>
      </c>
      <c r="G484" s="2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</row>
    <row r="485" spans="1:65" x14ac:dyDescent="0.2">
      <c r="A485" s="2"/>
      <c r="B485" s="2"/>
      <c r="C485" s="2"/>
      <c r="D485" s="102" t="s">
        <v>362</v>
      </c>
      <c r="E485" s="103" t="s">
        <v>200</v>
      </c>
      <c r="F485" s="105">
        <f>B4+(471*B6)</f>
        <v>472</v>
      </c>
      <c r="G485" s="2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</row>
    <row r="486" spans="1:65" x14ac:dyDescent="0.2">
      <c r="A486" s="2"/>
      <c r="B486" s="2"/>
      <c r="C486" s="2"/>
      <c r="D486" s="102" t="s">
        <v>337</v>
      </c>
      <c r="E486" s="103" t="s">
        <v>200</v>
      </c>
      <c r="F486" s="104">
        <f>B4+(472*B6)</f>
        <v>473</v>
      </c>
      <c r="G486" s="2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</row>
    <row r="487" spans="1:65" x14ac:dyDescent="0.2">
      <c r="A487" s="2"/>
      <c r="B487" s="2"/>
      <c r="C487" s="2"/>
      <c r="D487" s="102" t="s">
        <v>328</v>
      </c>
      <c r="E487" s="103" t="s">
        <v>200</v>
      </c>
      <c r="F487" s="104">
        <f>B4+(473*B6)</f>
        <v>474</v>
      </c>
      <c r="G487" s="2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</row>
    <row r="488" spans="1:65" x14ac:dyDescent="0.2">
      <c r="A488" s="2"/>
      <c r="B488" s="2"/>
      <c r="C488" s="2"/>
      <c r="D488" s="102" t="s">
        <v>372</v>
      </c>
      <c r="E488" s="103" t="s">
        <v>200</v>
      </c>
      <c r="F488" s="104">
        <f>B4+(474*B6)</f>
        <v>475</v>
      </c>
      <c r="G488" s="2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</row>
    <row r="489" spans="1:65" x14ac:dyDescent="0.2">
      <c r="A489" s="2"/>
      <c r="B489" s="2"/>
      <c r="C489" s="2"/>
      <c r="D489" s="102" t="s">
        <v>355</v>
      </c>
      <c r="E489" s="103" t="s">
        <v>200</v>
      </c>
      <c r="F489" s="104">
        <f>B4+(475*B6)</f>
        <v>476</v>
      </c>
      <c r="G489" s="17"/>
    </row>
    <row r="490" spans="1:65" x14ac:dyDescent="0.2">
      <c r="A490" s="2"/>
      <c r="B490" s="2"/>
      <c r="C490" s="2"/>
      <c r="D490" s="102" t="s">
        <v>330</v>
      </c>
      <c r="E490" s="103" t="s">
        <v>200</v>
      </c>
      <c r="F490" s="105">
        <f>B4+(476*B6)</f>
        <v>477</v>
      </c>
      <c r="G490" s="17"/>
    </row>
    <row r="491" spans="1:65" x14ac:dyDescent="0.2">
      <c r="A491" s="2"/>
      <c r="B491" s="2"/>
      <c r="C491" s="2"/>
      <c r="D491" s="102" t="s">
        <v>343</v>
      </c>
      <c r="E491" s="103" t="s">
        <v>200</v>
      </c>
      <c r="F491" s="105">
        <f>B4+(477*B6)</f>
        <v>478</v>
      </c>
      <c r="G491" s="17"/>
    </row>
    <row r="492" spans="1:65" x14ac:dyDescent="0.2">
      <c r="A492" s="2"/>
      <c r="B492" s="2"/>
      <c r="C492" s="2"/>
      <c r="D492" s="102" t="s">
        <v>320</v>
      </c>
      <c r="E492" s="103" t="s">
        <v>200</v>
      </c>
      <c r="F492" s="104">
        <f>B4+(478*B6)</f>
        <v>479</v>
      </c>
      <c r="G492" s="17"/>
    </row>
    <row r="493" spans="1:65" x14ac:dyDescent="0.2">
      <c r="A493" s="2"/>
      <c r="B493" s="2"/>
      <c r="C493" s="2"/>
      <c r="D493" s="102" t="s">
        <v>352</v>
      </c>
      <c r="E493" s="103" t="s">
        <v>200</v>
      </c>
      <c r="F493" s="104">
        <f>B4+(479*B6)</f>
        <v>480</v>
      </c>
      <c r="G493" s="17"/>
    </row>
    <row r="494" spans="1:65" x14ac:dyDescent="0.2">
      <c r="A494" s="2"/>
      <c r="B494" s="2"/>
      <c r="C494" s="2"/>
      <c r="D494" s="102" t="s">
        <v>324</v>
      </c>
      <c r="E494" s="103" t="s">
        <v>200</v>
      </c>
      <c r="F494" s="105">
        <f>B4+(480*B6)</f>
        <v>481</v>
      </c>
      <c r="G494" s="17"/>
    </row>
    <row r="495" spans="1:65" x14ac:dyDescent="0.2">
      <c r="A495" s="2"/>
      <c r="B495" s="2"/>
      <c r="C495" s="2"/>
      <c r="D495" s="102" t="s">
        <v>358</v>
      </c>
      <c r="E495" s="103" t="s">
        <v>200</v>
      </c>
      <c r="F495" s="105">
        <f>B4+(481*B6)</f>
        <v>482</v>
      </c>
      <c r="G495" s="17"/>
    </row>
    <row r="496" spans="1:65" x14ac:dyDescent="0.2">
      <c r="A496" s="2"/>
      <c r="B496" s="2"/>
      <c r="C496" s="2"/>
      <c r="D496" s="102" t="s">
        <v>340</v>
      </c>
      <c r="E496" s="103" t="s">
        <v>200</v>
      </c>
      <c r="F496" s="104">
        <f>B4+(482*B6)</f>
        <v>483</v>
      </c>
      <c r="G496" s="17"/>
    </row>
    <row r="497" spans="1:7" x14ac:dyDescent="0.2">
      <c r="A497" s="2"/>
      <c r="B497" s="2"/>
      <c r="C497" s="2"/>
      <c r="D497" s="102" t="s">
        <v>312</v>
      </c>
      <c r="E497" s="103" t="s">
        <v>200</v>
      </c>
      <c r="F497" s="104">
        <f>B4+(483*B6)</f>
        <v>484</v>
      </c>
      <c r="G497" s="17"/>
    </row>
    <row r="498" spans="1:7" x14ac:dyDescent="0.2">
      <c r="A498" s="2"/>
      <c r="B498" s="2"/>
      <c r="C498" s="2"/>
      <c r="D498" s="102" t="s">
        <v>314</v>
      </c>
      <c r="E498" s="103" t="s">
        <v>200</v>
      </c>
      <c r="F498" s="105">
        <f>B4+(484*B6)</f>
        <v>485</v>
      </c>
      <c r="G498" s="17"/>
    </row>
    <row r="499" spans="1:7" x14ac:dyDescent="0.2">
      <c r="A499" s="2"/>
      <c r="B499" s="2"/>
      <c r="C499" s="2"/>
      <c r="D499" s="102" t="s">
        <v>368</v>
      </c>
      <c r="E499" s="103" t="s">
        <v>200</v>
      </c>
      <c r="F499" s="105">
        <f>B4+(485*B6)</f>
        <v>486</v>
      </c>
      <c r="G499" s="17"/>
    </row>
    <row r="500" spans="1:7" x14ac:dyDescent="0.2">
      <c r="A500" s="2"/>
      <c r="B500" s="2"/>
      <c r="C500" s="2"/>
      <c r="D500" s="102" t="s">
        <v>354</v>
      </c>
      <c r="E500" s="103" t="s">
        <v>200</v>
      </c>
      <c r="F500" s="104">
        <f>B4+(486*B6)</f>
        <v>487</v>
      </c>
      <c r="G500" s="17"/>
    </row>
    <row r="501" spans="1:7" x14ac:dyDescent="0.2">
      <c r="A501" s="2"/>
      <c r="B501" s="2"/>
      <c r="C501" s="2"/>
      <c r="D501" s="102" t="s">
        <v>459</v>
      </c>
      <c r="E501" s="103" t="s">
        <v>200</v>
      </c>
      <c r="F501" s="104">
        <f>B4+(487*B6)</f>
        <v>488</v>
      </c>
      <c r="G501" s="17"/>
    </row>
    <row r="502" spans="1:7" x14ac:dyDescent="0.2">
      <c r="A502" s="2"/>
      <c r="B502" s="2"/>
      <c r="C502" s="2"/>
      <c r="D502" s="102" t="s">
        <v>402</v>
      </c>
      <c r="E502" s="103" t="s">
        <v>200</v>
      </c>
      <c r="F502" s="104">
        <f>B4+(488*B6)</f>
        <v>489</v>
      </c>
      <c r="G502" s="17"/>
    </row>
    <row r="503" spans="1:7" x14ac:dyDescent="0.2">
      <c r="A503" s="2"/>
      <c r="B503" s="2"/>
      <c r="C503" s="2"/>
      <c r="D503" s="102" t="s">
        <v>516</v>
      </c>
      <c r="E503" s="103" t="s">
        <v>200</v>
      </c>
      <c r="F503" s="104">
        <f>B4+(489*B6)</f>
        <v>490</v>
      </c>
      <c r="G503" s="17"/>
    </row>
    <row r="504" spans="1:7" x14ac:dyDescent="0.2">
      <c r="A504" s="2"/>
      <c r="B504" s="2"/>
      <c r="C504" s="2"/>
      <c r="D504" s="102" t="s">
        <v>478</v>
      </c>
      <c r="E504" s="103" t="s">
        <v>200</v>
      </c>
      <c r="F504" s="105">
        <f>B4+(490*B6)</f>
        <v>491</v>
      </c>
      <c r="G504" s="17"/>
    </row>
    <row r="505" spans="1:7" x14ac:dyDescent="0.2">
      <c r="A505" s="2"/>
      <c r="B505" s="2"/>
      <c r="C505" s="2"/>
      <c r="D505" s="102" t="s">
        <v>633</v>
      </c>
      <c r="E505" s="103" t="s">
        <v>200</v>
      </c>
      <c r="F505" s="105">
        <f>B4+(491*B6)</f>
        <v>492</v>
      </c>
      <c r="G505" s="17"/>
    </row>
    <row r="506" spans="1:7" x14ac:dyDescent="0.2">
      <c r="A506" s="2"/>
      <c r="B506" s="2"/>
      <c r="C506" s="2"/>
      <c r="D506" s="102" t="s">
        <v>662</v>
      </c>
      <c r="E506" s="103" t="s">
        <v>200</v>
      </c>
      <c r="F506" s="104">
        <f>B4+(492*B6)</f>
        <v>493</v>
      </c>
      <c r="G506" s="17"/>
    </row>
    <row r="507" spans="1:7" x14ac:dyDescent="0.2">
      <c r="A507" s="2"/>
      <c r="B507" s="2"/>
      <c r="C507" s="2"/>
      <c r="D507" s="102" t="s">
        <v>681</v>
      </c>
      <c r="E507" s="103" t="s">
        <v>200</v>
      </c>
      <c r="F507" s="104">
        <f>B4+(493*B6)</f>
        <v>494</v>
      </c>
      <c r="G507" s="17"/>
    </row>
    <row r="508" spans="1:7" x14ac:dyDescent="0.2">
      <c r="A508" s="2"/>
      <c r="B508" s="2"/>
      <c r="C508" s="2"/>
      <c r="D508" s="102" t="s">
        <v>460</v>
      </c>
      <c r="E508" s="103" t="s">
        <v>200</v>
      </c>
      <c r="F508" s="105">
        <f>B4+(494*B6)</f>
        <v>495</v>
      </c>
      <c r="G508" s="17"/>
    </row>
    <row r="509" spans="1:7" x14ac:dyDescent="0.2">
      <c r="A509" s="2"/>
      <c r="B509" s="2"/>
      <c r="C509" s="2"/>
      <c r="D509" s="102" t="s">
        <v>455</v>
      </c>
      <c r="E509" s="103" t="s">
        <v>200</v>
      </c>
      <c r="F509" s="105">
        <f>B4+(495*B6)</f>
        <v>496</v>
      </c>
      <c r="G509" s="17"/>
    </row>
    <row r="510" spans="1:7" x14ac:dyDescent="0.2">
      <c r="A510" s="2"/>
      <c r="B510" s="2"/>
      <c r="C510" s="2"/>
      <c r="D510" s="102" t="s">
        <v>389</v>
      </c>
      <c r="E510" s="103" t="s">
        <v>200</v>
      </c>
      <c r="F510" s="104">
        <f>B4+(496*B6)</f>
        <v>497</v>
      </c>
      <c r="G510" s="17"/>
    </row>
    <row r="511" spans="1:7" x14ac:dyDescent="0.2">
      <c r="A511" s="2"/>
      <c r="B511" s="2"/>
      <c r="C511" s="2"/>
      <c r="D511" s="102" t="s">
        <v>421</v>
      </c>
      <c r="E511" s="103" t="s">
        <v>200</v>
      </c>
      <c r="F511" s="104">
        <f>B4+(497*B6)</f>
        <v>498</v>
      </c>
      <c r="G511" s="17"/>
    </row>
    <row r="512" spans="1:7" x14ac:dyDescent="0.2">
      <c r="A512" s="2"/>
      <c r="B512" s="2"/>
      <c r="C512" s="2"/>
      <c r="D512" s="102" t="s">
        <v>390</v>
      </c>
      <c r="E512" s="103" t="s">
        <v>200</v>
      </c>
      <c r="F512" s="105">
        <f>B4+(498*B6)</f>
        <v>499</v>
      </c>
      <c r="G512" s="17"/>
    </row>
    <row r="513" spans="1:7" x14ac:dyDescent="0.2">
      <c r="A513" s="2"/>
      <c r="B513" s="2"/>
      <c r="C513" s="2"/>
      <c r="D513" s="102" t="s">
        <v>451</v>
      </c>
      <c r="E513" s="103" t="s">
        <v>200</v>
      </c>
      <c r="F513" s="105">
        <f>B4+(499*B6)</f>
        <v>500</v>
      </c>
      <c r="G513" s="17"/>
    </row>
    <row r="514" spans="1:7" x14ac:dyDescent="0.2">
      <c r="A514" s="2"/>
      <c r="B514" s="2"/>
      <c r="C514" s="2"/>
      <c r="D514" s="102" t="s">
        <v>391</v>
      </c>
      <c r="E514" s="103" t="s">
        <v>200</v>
      </c>
      <c r="F514" s="104">
        <f>B4+(500*B6)</f>
        <v>501</v>
      </c>
      <c r="G514" s="17"/>
    </row>
    <row r="515" spans="1:7" x14ac:dyDescent="0.2">
      <c r="A515" s="2"/>
      <c r="B515" s="2"/>
      <c r="C515" s="2"/>
      <c r="D515" s="102" t="s">
        <v>428</v>
      </c>
      <c r="E515" s="103" t="s">
        <v>200</v>
      </c>
      <c r="F515" s="104">
        <f>B4+(501*B6)</f>
        <v>502</v>
      </c>
      <c r="G515" s="17"/>
    </row>
    <row r="516" spans="1:7" x14ac:dyDescent="0.2">
      <c r="A516" s="2"/>
      <c r="B516" s="2"/>
      <c r="C516" s="2"/>
      <c r="D516" s="102" t="s">
        <v>392</v>
      </c>
      <c r="E516" s="103" t="s">
        <v>200</v>
      </c>
      <c r="F516" s="104">
        <f>B4+(502*B6)</f>
        <v>503</v>
      </c>
      <c r="G516" s="17"/>
    </row>
    <row r="517" spans="1:7" x14ac:dyDescent="0.2">
      <c r="A517" s="2"/>
      <c r="B517" s="2"/>
      <c r="C517" s="2"/>
      <c r="D517" s="102" t="s">
        <v>437</v>
      </c>
      <c r="E517" s="103" t="s">
        <v>200</v>
      </c>
      <c r="F517" s="104">
        <f>B4+(503*B6)</f>
        <v>504</v>
      </c>
      <c r="G517" s="17"/>
    </row>
    <row r="518" spans="1:7" x14ac:dyDescent="0.2">
      <c r="A518" s="2"/>
      <c r="B518" s="2"/>
      <c r="C518" s="2"/>
      <c r="D518" s="102" t="s">
        <v>422</v>
      </c>
      <c r="E518" s="103" t="s">
        <v>200</v>
      </c>
      <c r="F518" s="105">
        <f>B4+(504*B6)</f>
        <v>505</v>
      </c>
      <c r="G518" s="17"/>
    </row>
    <row r="519" spans="1:7" x14ac:dyDescent="0.2">
      <c r="A519" s="2"/>
      <c r="B519" s="2"/>
      <c r="C519" s="2"/>
      <c r="D519" s="102" t="s">
        <v>446</v>
      </c>
      <c r="E519" s="103" t="s">
        <v>200</v>
      </c>
      <c r="F519" s="105">
        <f>B4+(505*B6)</f>
        <v>506</v>
      </c>
      <c r="G519" s="17"/>
    </row>
    <row r="520" spans="1:7" x14ac:dyDescent="0.2">
      <c r="A520" s="2"/>
      <c r="B520" s="2"/>
      <c r="C520" s="2"/>
      <c r="D520" s="107" t="s">
        <v>444</v>
      </c>
      <c r="E520" s="103" t="s">
        <v>200</v>
      </c>
      <c r="F520" s="104">
        <f>B4+(506*B6)</f>
        <v>507</v>
      </c>
      <c r="G520" s="17"/>
    </row>
    <row r="521" spans="1:7" x14ac:dyDescent="0.2">
      <c r="A521" s="2"/>
      <c r="B521" s="2"/>
      <c r="C521" s="2"/>
      <c r="D521" s="102" t="s">
        <v>412</v>
      </c>
      <c r="E521" s="103" t="s">
        <v>200</v>
      </c>
      <c r="F521" s="104">
        <f>B4+(507*B6)</f>
        <v>508</v>
      </c>
      <c r="G521" s="17"/>
    </row>
    <row r="522" spans="1:7" x14ac:dyDescent="0.2">
      <c r="A522" s="2"/>
      <c r="B522" s="2"/>
      <c r="C522" s="2"/>
      <c r="D522" s="102" t="s">
        <v>433</v>
      </c>
      <c r="E522" s="103" t="s">
        <v>200</v>
      </c>
      <c r="F522" s="105">
        <f>B4+(508*B6)</f>
        <v>509</v>
      </c>
      <c r="G522" s="17"/>
    </row>
    <row r="523" spans="1:7" x14ac:dyDescent="0.2">
      <c r="A523" s="2"/>
      <c r="B523" s="2"/>
      <c r="C523" s="2"/>
      <c r="D523" s="102" t="s">
        <v>400</v>
      </c>
      <c r="E523" s="103" t="s">
        <v>200</v>
      </c>
      <c r="F523" s="105">
        <f>B4+(509*B6)</f>
        <v>510</v>
      </c>
      <c r="G523" s="17"/>
    </row>
    <row r="524" spans="1:7" x14ac:dyDescent="0.2">
      <c r="A524" s="2"/>
      <c r="B524" s="2"/>
      <c r="C524" s="2"/>
      <c r="D524" s="102" t="s">
        <v>430</v>
      </c>
      <c r="E524" s="103" t="s">
        <v>200</v>
      </c>
      <c r="F524" s="104">
        <f>B4+(510*B6)</f>
        <v>511</v>
      </c>
      <c r="G524" s="17"/>
    </row>
    <row r="525" spans="1:7" x14ac:dyDescent="0.2">
      <c r="A525" s="2"/>
      <c r="B525" s="2"/>
      <c r="C525" s="2"/>
      <c r="D525" s="102" t="s">
        <v>415</v>
      </c>
      <c r="E525" s="103" t="s">
        <v>200</v>
      </c>
      <c r="F525" s="104">
        <f>B4+(511*B6)</f>
        <v>512</v>
      </c>
      <c r="G525" s="17"/>
    </row>
    <row r="526" spans="1:7" x14ac:dyDescent="0.2">
      <c r="A526" s="2"/>
      <c r="B526" s="2"/>
      <c r="C526" s="2"/>
      <c r="D526" s="102" t="s">
        <v>407</v>
      </c>
      <c r="E526" s="103" t="s">
        <v>200</v>
      </c>
      <c r="F526" s="104">
        <f>B4+(512*B6)</f>
        <v>513</v>
      </c>
      <c r="G526" s="17"/>
    </row>
    <row r="527" spans="1:7" x14ac:dyDescent="0.2">
      <c r="A527" s="2"/>
      <c r="B527" s="2"/>
      <c r="C527" s="2"/>
      <c r="D527" s="102" t="s">
        <v>425</v>
      </c>
      <c r="E527" s="103" t="s">
        <v>200</v>
      </c>
      <c r="F527" s="104">
        <f>B4+(513*B6)</f>
        <v>514</v>
      </c>
      <c r="G527" s="17"/>
    </row>
    <row r="528" spans="1:7" x14ac:dyDescent="0.2">
      <c r="A528" s="2"/>
      <c r="B528" s="2"/>
      <c r="C528" s="2"/>
      <c r="D528" s="102" t="s">
        <v>447</v>
      </c>
      <c r="E528" s="103" t="s">
        <v>200</v>
      </c>
      <c r="F528" s="105">
        <f>B4+(514*B6)</f>
        <v>515</v>
      </c>
      <c r="G528" s="17"/>
    </row>
    <row r="529" spans="1:7" x14ac:dyDescent="0.2">
      <c r="A529" s="2"/>
      <c r="B529" s="2"/>
      <c r="C529" s="2"/>
      <c r="D529" s="102" t="s">
        <v>487</v>
      </c>
      <c r="E529" s="103" t="s">
        <v>200</v>
      </c>
      <c r="F529" s="105">
        <f>B4+(515*B6)</f>
        <v>516</v>
      </c>
      <c r="G529" s="17"/>
    </row>
    <row r="530" spans="1:7" x14ac:dyDescent="0.2">
      <c r="A530" s="2"/>
      <c r="B530" s="2"/>
      <c r="C530" s="2"/>
      <c r="D530" s="102" t="s">
        <v>502</v>
      </c>
      <c r="E530" s="103" t="s">
        <v>200</v>
      </c>
      <c r="F530" s="104">
        <f>B4+(516*B6)</f>
        <v>517</v>
      </c>
      <c r="G530" s="17"/>
    </row>
    <row r="531" spans="1:7" x14ac:dyDescent="0.2">
      <c r="A531" s="2"/>
      <c r="B531" s="2"/>
      <c r="C531" s="2"/>
      <c r="D531" s="102" t="s">
        <v>674</v>
      </c>
      <c r="E531" s="103" t="s">
        <v>200</v>
      </c>
      <c r="F531" s="104">
        <f>B4+(517*B6)</f>
        <v>518</v>
      </c>
      <c r="G531" s="17"/>
    </row>
    <row r="532" spans="1:7" x14ac:dyDescent="0.2">
      <c r="A532" s="2"/>
      <c r="B532" s="2"/>
      <c r="C532" s="2"/>
      <c r="D532" s="102" t="s">
        <v>697</v>
      </c>
      <c r="E532" s="103" t="s">
        <v>200</v>
      </c>
      <c r="F532" s="105">
        <f>B4+(518*B6)</f>
        <v>519</v>
      </c>
      <c r="G532" s="17"/>
    </row>
    <row r="533" spans="1:7" x14ac:dyDescent="0.2">
      <c r="A533" s="2"/>
      <c r="B533" s="2"/>
      <c r="C533" s="2"/>
      <c r="D533" s="102" t="s">
        <v>592</v>
      </c>
      <c r="E533" s="103" t="s">
        <v>200</v>
      </c>
      <c r="F533" s="105">
        <f>B4+(519*B6)</f>
        <v>520</v>
      </c>
      <c r="G533" s="17"/>
    </row>
    <row r="534" spans="1:7" x14ac:dyDescent="0.2">
      <c r="A534" s="2"/>
      <c r="B534" s="2"/>
      <c r="C534" s="2"/>
      <c r="D534" s="102" t="s">
        <v>426</v>
      </c>
      <c r="E534" s="103" t="s">
        <v>200</v>
      </c>
      <c r="F534" s="104">
        <f>B4+(520*B6)</f>
        <v>521</v>
      </c>
      <c r="G534" s="17"/>
    </row>
    <row r="535" spans="1:7" x14ac:dyDescent="0.2">
      <c r="A535" s="2"/>
      <c r="B535" s="2"/>
      <c r="C535" s="2"/>
      <c r="D535" s="102" t="s">
        <v>420</v>
      </c>
      <c r="E535" s="103" t="s">
        <v>200</v>
      </c>
      <c r="F535" s="104">
        <f>B4+(521*B6)</f>
        <v>522</v>
      </c>
      <c r="G535" s="17"/>
    </row>
    <row r="536" spans="1:7" x14ac:dyDescent="0.2">
      <c r="A536" s="2"/>
      <c r="B536" s="2"/>
      <c r="C536" s="2"/>
      <c r="D536" s="102" t="s">
        <v>441</v>
      </c>
      <c r="E536" s="103" t="s">
        <v>200</v>
      </c>
      <c r="F536" s="105">
        <f>B4+(522*B6)</f>
        <v>523</v>
      </c>
      <c r="G536" s="17"/>
    </row>
    <row r="537" spans="1:7" x14ac:dyDescent="0.2">
      <c r="A537" s="2"/>
      <c r="B537" s="2"/>
      <c r="C537" s="2"/>
      <c r="D537" s="102" t="s">
        <v>458</v>
      </c>
      <c r="E537" s="103" t="s">
        <v>200</v>
      </c>
      <c r="F537" s="105">
        <f>B4+(523*B6)</f>
        <v>524</v>
      </c>
      <c r="G537" s="17"/>
    </row>
    <row r="538" spans="1:7" x14ac:dyDescent="0.2">
      <c r="A538" s="2"/>
      <c r="B538" s="2"/>
      <c r="C538" s="2"/>
      <c r="D538" s="102" t="s">
        <v>453</v>
      </c>
      <c r="E538" s="103" t="s">
        <v>200</v>
      </c>
      <c r="F538" s="104">
        <f>B4+(524*B6)</f>
        <v>525</v>
      </c>
      <c r="G538" s="17"/>
    </row>
    <row r="539" spans="1:7" x14ac:dyDescent="0.2">
      <c r="A539" s="2"/>
      <c r="B539" s="2"/>
      <c r="C539" s="2"/>
      <c r="D539" s="102" t="s">
        <v>303</v>
      </c>
      <c r="E539" s="109" t="s">
        <v>200</v>
      </c>
      <c r="F539" s="110">
        <f>B4+(525*B6)</f>
        <v>526</v>
      </c>
      <c r="G539" s="17"/>
    </row>
    <row r="540" spans="1:7" x14ac:dyDescent="0.2">
      <c r="A540" s="2"/>
      <c r="B540" s="2"/>
      <c r="C540" s="2"/>
      <c r="D540" s="102" t="s">
        <v>443</v>
      </c>
      <c r="E540" s="103" t="s">
        <v>200</v>
      </c>
      <c r="F540" s="104">
        <f>B4+(526*B6)</f>
        <v>527</v>
      </c>
      <c r="G540" s="17"/>
    </row>
    <row r="541" spans="1:7" x14ac:dyDescent="0.2">
      <c r="A541" s="2"/>
      <c r="B541" s="2"/>
      <c r="C541" s="2"/>
      <c r="D541" s="102" t="s">
        <v>445</v>
      </c>
      <c r="E541" s="103" t="s">
        <v>200</v>
      </c>
      <c r="F541" s="104">
        <f>B4+(527*B6)</f>
        <v>528</v>
      </c>
      <c r="G541" s="17"/>
    </row>
    <row r="542" spans="1:7" x14ac:dyDescent="0.2">
      <c r="A542" s="2"/>
      <c r="B542" s="2"/>
      <c r="C542" s="2"/>
      <c r="D542" s="102" t="s">
        <v>456</v>
      </c>
      <c r="E542" s="103" t="s">
        <v>200</v>
      </c>
      <c r="F542" s="104">
        <f>B4+(528*B6)</f>
        <v>529</v>
      </c>
      <c r="G542" s="17"/>
    </row>
    <row r="543" spans="1:7" x14ac:dyDescent="0.2">
      <c r="A543" s="2"/>
      <c r="B543" s="2"/>
      <c r="C543" s="2"/>
      <c r="D543" s="102" t="s">
        <v>419</v>
      </c>
      <c r="E543" s="103" t="s">
        <v>200</v>
      </c>
      <c r="F543" s="104">
        <f>B4+(529*B6)</f>
        <v>530</v>
      </c>
      <c r="G543" s="17"/>
    </row>
    <row r="544" spans="1:7" x14ac:dyDescent="0.2">
      <c r="A544" s="2"/>
      <c r="B544" s="2"/>
      <c r="C544" s="2"/>
      <c r="D544" s="102" t="s">
        <v>416</v>
      </c>
      <c r="E544" s="103" t="s">
        <v>200</v>
      </c>
      <c r="F544" s="105">
        <f>B4+(530*B6)</f>
        <v>531</v>
      </c>
      <c r="G544" s="17"/>
    </row>
    <row r="545" spans="1:7" x14ac:dyDescent="0.2">
      <c r="A545" s="2"/>
      <c r="B545" s="2"/>
      <c r="C545" s="2"/>
      <c r="D545" s="102" t="s">
        <v>404</v>
      </c>
      <c r="E545" s="103" t="s">
        <v>200</v>
      </c>
      <c r="F545" s="105">
        <f>B4+(531*B6)</f>
        <v>532</v>
      </c>
      <c r="G545" s="17"/>
    </row>
    <row r="546" spans="1:7" x14ac:dyDescent="0.2">
      <c r="A546" s="2"/>
      <c r="B546" s="2"/>
      <c r="C546" s="2"/>
      <c r="D546" s="102" t="s">
        <v>452</v>
      </c>
      <c r="E546" s="103" t="s">
        <v>200</v>
      </c>
      <c r="F546" s="104">
        <f>B4+(532*B6)</f>
        <v>533</v>
      </c>
      <c r="G546" s="17"/>
    </row>
    <row r="547" spans="1:7" x14ac:dyDescent="0.2">
      <c r="A547" s="2"/>
      <c r="B547" s="2"/>
      <c r="C547" s="2"/>
      <c r="D547" s="102" t="s">
        <v>397</v>
      </c>
      <c r="E547" s="103" t="s">
        <v>200</v>
      </c>
      <c r="F547" s="104">
        <f>B4+(533*B6)</f>
        <v>534</v>
      </c>
      <c r="G547" s="17"/>
    </row>
    <row r="548" spans="1:7" x14ac:dyDescent="0.2">
      <c r="A548" s="2"/>
      <c r="B548" s="2"/>
      <c r="C548" s="2"/>
      <c r="D548" s="102" t="s">
        <v>429</v>
      </c>
      <c r="E548" s="103" t="s">
        <v>200</v>
      </c>
      <c r="F548" s="105">
        <f>B4+(534*B6)</f>
        <v>535</v>
      </c>
      <c r="G548" s="17"/>
    </row>
    <row r="549" spans="1:7" x14ac:dyDescent="0.2">
      <c r="A549" s="2"/>
      <c r="B549" s="2"/>
      <c r="C549" s="2"/>
      <c r="D549" s="102" t="s">
        <v>413</v>
      </c>
      <c r="E549" s="103" t="s">
        <v>200</v>
      </c>
      <c r="F549" s="105">
        <f>B4+(535*B6)</f>
        <v>536</v>
      </c>
      <c r="G549" s="17"/>
    </row>
    <row r="550" spans="1:7" x14ac:dyDescent="0.2">
      <c r="A550" s="2"/>
      <c r="B550" s="2"/>
      <c r="C550" s="2"/>
      <c r="D550" s="102" t="s">
        <v>403</v>
      </c>
      <c r="E550" s="103" t="s">
        <v>200</v>
      </c>
      <c r="F550" s="104">
        <f>B4+(536*B6)</f>
        <v>537</v>
      </c>
      <c r="G550" s="17"/>
    </row>
    <row r="551" spans="1:7" x14ac:dyDescent="0.2">
      <c r="A551" s="2"/>
      <c r="B551" s="2"/>
      <c r="C551" s="2"/>
      <c r="D551" s="102" t="s">
        <v>449</v>
      </c>
      <c r="E551" s="103" t="s">
        <v>200</v>
      </c>
      <c r="F551" s="104">
        <f>B4+(537*B6)</f>
        <v>538</v>
      </c>
      <c r="G551" s="17"/>
    </row>
    <row r="552" spans="1:7" x14ac:dyDescent="0.2">
      <c r="A552" s="2"/>
      <c r="B552" s="2"/>
      <c r="C552" s="2"/>
      <c r="D552" s="102" t="s">
        <v>448</v>
      </c>
      <c r="E552" s="103" t="s">
        <v>200</v>
      </c>
      <c r="F552" s="105">
        <f>B4+(538*B6)</f>
        <v>539</v>
      </c>
      <c r="G552" s="17"/>
    </row>
    <row r="553" spans="1:7" x14ac:dyDescent="0.2">
      <c r="A553" s="2"/>
      <c r="B553" s="2"/>
      <c r="C553" s="2"/>
      <c r="D553" s="102" t="s">
        <v>438</v>
      </c>
      <c r="E553" s="103" t="s">
        <v>200</v>
      </c>
      <c r="F553" s="105">
        <f>B4+(539*B6)</f>
        <v>540</v>
      </c>
      <c r="G553" s="17"/>
    </row>
    <row r="554" spans="1:7" x14ac:dyDescent="0.2">
      <c r="A554" s="2"/>
      <c r="B554" s="2"/>
      <c r="C554" s="2"/>
      <c r="D554" s="102" t="s">
        <v>396</v>
      </c>
      <c r="E554" s="103" t="s">
        <v>200</v>
      </c>
      <c r="F554" s="104">
        <f>B4+(540*B6)</f>
        <v>541</v>
      </c>
      <c r="G554" s="17"/>
    </row>
    <row r="555" spans="1:7" x14ac:dyDescent="0.2">
      <c r="A555" s="2"/>
      <c r="B555" s="2"/>
      <c r="C555" s="2"/>
      <c r="D555" s="102" t="s">
        <v>494</v>
      </c>
      <c r="E555" s="103" t="s">
        <v>200</v>
      </c>
      <c r="F555" s="104">
        <f>B4+(541*B6)</f>
        <v>542</v>
      </c>
      <c r="G555" s="17"/>
    </row>
    <row r="556" spans="1:7" x14ac:dyDescent="0.2">
      <c r="A556" s="2"/>
      <c r="B556" s="2"/>
      <c r="C556" s="2"/>
      <c r="D556" s="102" t="s">
        <v>545</v>
      </c>
      <c r="E556" s="103" t="s">
        <v>200</v>
      </c>
      <c r="F556" s="104">
        <f>B4+(542*B6)</f>
        <v>543</v>
      </c>
      <c r="G556" s="17"/>
    </row>
    <row r="557" spans="1:7" x14ac:dyDescent="0.2">
      <c r="A557" s="2"/>
      <c r="B557" s="2"/>
      <c r="C557" s="2"/>
      <c r="D557" s="102" t="s">
        <v>690</v>
      </c>
      <c r="E557" s="103" t="s">
        <v>200</v>
      </c>
      <c r="F557" s="104">
        <f>B4+(543*B6)</f>
        <v>544</v>
      </c>
      <c r="G557" s="17"/>
    </row>
    <row r="558" spans="1:7" x14ac:dyDescent="0.2">
      <c r="A558" s="2"/>
      <c r="B558" s="2"/>
      <c r="C558" s="2"/>
      <c r="D558" s="102" t="s">
        <v>693</v>
      </c>
      <c r="E558" s="103" t="s">
        <v>200</v>
      </c>
      <c r="F558" s="105">
        <f>B4+(544*B6)</f>
        <v>545</v>
      </c>
      <c r="G558" s="17"/>
    </row>
    <row r="559" spans="1:7" x14ac:dyDescent="0.2">
      <c r="A559" s="2"/>
      <c r="B559" s="2"/>
      <c r="C559" s="2"/>
      <c r="D559" s="102" t="s">
        <v>612</v>
      </c>
      <c r="E559" s="103" t="s">
        <v>200</v>
      </c>
      <c r="F559" s="105">
        <f>B4+(545*B6)</f>
        <v>546</v>
      </c>
      <c r="G559" s="17"/>
    </row>
    <row r="560" spans="1:7" x14ac:dyDescent="0.2">
      <c r="A560" s="2"/>
      <c r="B560" s="2"/>
      <c r="C560" s="2"/>
      <c r="D560" s="102" t="s">
        <v>547</v>
      </c>
      <c r="E560" s="103" t="s">
        <v>200</v>
      </c>
      <c r="F560" s="104">
        <f>B4+(546*B6)</f>
        <v>547</v>
      </c>
      <c r="G560" s="17"/>
    </row>
    <row r="561" spans="1:7" x14ac:dyDescent="0.2">
      <c r="A561" s="2"/>
      <c r="B561" s="2"/>
      <c r="C561" s="2"/>
      <c r="D561" s="102" t="s">
        <v>490</v>
      </c>
      <c r="E561" s="103" t="s">
        <v>200</v>
      </c>
      <c r="F561" s="104">
        <f>B4+(547*B6)</f>
        <v>548</v>
      </c>
      <c r="G561" s="17"/>
    </row>
    <row r="562" spans="1:7" x14ac:dyDescent="0.2">
      <c r="A562" s="2"/>
      <c r="B562" s="2"/>
      <c r="C562" s="2"/>
      <c r="D562" s="102" t="s">
        <v>500</v>
      </c>
      <c r="E562" s="103" t="s">
        <v>200</v>
      </c>
      <c r="F562" s="105">
        <f>B4+(548*B6)</f>
        <v>549</v>
      </c>
      <c r="G562" s="17"/>
    </row>
    <row r="563" spans="1:7" x14ac:dyDescent="0.2">
      <c r="A563" s="2"/>
      <c r="B563" s="2"/>
      <c r="C563" s="2"/>
      <c r="D563" s="102" t="s">
        <v>552</v>
      </c>
      <c r="E563" s="103" t="s">
        <v>200</v>
      </c>
      <c r="F563" s="105">
        <f>B4+(549*B6)</f>
        <v>550</v>
      </c>
      <c r="G563" s="17"/>
    </row>
    <row r="564" spans="1:7" x14ac:dyDescent="0.2">
      <c r="A564" s="2"/>
      <c r="B564" s="2"/>
      <c r="C564" s="2"/>
      <c r="D564" s="102" t="s">
        <v>530</v>
      </c>
      <c r="E564" s="103" t="s">
        <v>200</v>
      </c>
      <c r="F564" s="104">
        <f>B4+(550*B6)</f>
        <v>551</v>
      </c>
      <c r="G564" s="17"/>
    </row>
    <row r="565" spans="1:7" x14ac:dyDescent="0.2">
      <c r="A565" s="2"/>
      <c r="B565" s="2"/>
      <c r="C565" s="2"/>
      <c r="D565" s="102" t="s">
        <v>520</v>
      </c>
      <c r="E565" s="103" t="s">
        <v>200</v>
      </c>
      <c r="F565" s="104">
        <f>B4+(551*B6)</f>
        <v>552</v>
      </c>
      <c r="G565" s="17"/>
    </row>
    <row r="566" spans="1:7" x14ac:dyDescent="0.2">
      <c r="A566" s="2"/>
      <c r="B566" s="2"/>
      <c r="C566" s="2"/>
      <c r="D566" s="102" t="s">
        <v>543</v>
      </c>
      <c r="E566" s="103" t="s">
        <v>200</v>
      </c>
      <c r="F566" s="105">
        <f>B4+(552*B6)</f>
        <v>553</v>
      </c>
      <c r="G566" s="17"/>
    </row>
    <row r="567" spans="1:7" x14ac:dyDescent="0.2">
      <c r="A567" s="2"/>
      <c r="B567" s="2"/>
      <c r="C567" s="2"/>
      <c r="D567" s="102" t="s">
        <v>524</v>
      </c>
      <c r="E567" s="103" t="s">
        <v>200</v>
      </c>
      <c r="F567" s="105">
        <f>B4+(553*B6)</f>
        <v>554</v>
      </c>
      <c r="G567" s="17"/>
    </row>
    <row r="568" spans="1:7" x14ac:dyDescent="0.2">
      <c r="A568" s="2"/>
      <c r="B568" s="2"/>
      <c r="C568" s="2"/>
      <c r="D568" s="102" t="s">
        <v>488</v>
      </c>
      <c r="E568" s="103" t="s">
        <v>200</v>
      </c>
      <c r="F568" s="104">
        <f>B4+(554*B6)</f>
        <v>555</v>
      </c>
      <c r="G568" s="17"/>
    </row>
    <row r="569" spans="1:7" x14ac:dyDescent="0.2">
      <c r="A569" s="2"/>
      <c r="B569" s="2"/>
      <c r="C569" s="2"/>
      <c r="D569" s="102" t="s">
        <v>560</v>
      </c>
      <c r="E569" s="103" t="s">
        <v>200</v>
      </c>
      <c r="F569" s="104">
        <f>B4+(555*B6)</f>
        <v>556</v>
      </c>
      <c r="G569" s="17"/>
    </row>
    <row r="570" spans="1:7" x14ac:dyDescent="0.2">
      <c r="A570" s="2"/>
      <c r="B570" s="2"/>
      <c r="C570" s="2"/>
      <c r="D570" s="102" t="s">
        <v>509</v>
      </c>
      <c r="E570" s="103" t="s">
        <v>200</v>
      </c>
      <c r="F570" s="104">
        <f>B4+(556*B6)</f>
        <v>557</v>
      </c>
      <c r="G570" s="17"/>
    </row>
    <row r="571" spans="1:7" x14ac:dyDescent="0.2">
      <c r="A571" s="2"/>
      <c r="B571" s="2"/>
      <c r="C571" s="2"/>
      <c r="D571" s="102" t="s">
        <v>534</v>
      </c>
      <c r="E571" s="103" t="s">
        <v>200</v>
      </c>
      <c r="F571" s="104">
        <f>B4+(557*B6)</f>
        <v>558</v>
      </c>
      <c r="G571" s="17"/>
    </row>
    <row r="572" spans="1:7" x14ac:dyDescent="0.2">
      <c r="A572" s="2"/>
      <c r="B572" s="2"/>
      <c r="C572" s="2"/>
      <c r="D572" s="102" t="s">
        <v>493</v>
      </c>
      <c r="E572" s="103" t="s">
        <v>200</v>
      </c>
      <c r="F572" s="105">
        <f>B4+(558*B6)</f>
        <v>559</v>
      </c>
      <c r="G572" s="17"/>
    </row>
    <row r="573" spans="1:7" x14ac:dyDescent="0.2">
      <c r="A573" s="2"/>
      <c r="B573" s="2"/>
      <c r="C573" s="2"/>
      <c r="D573" s="102" t="s">
        <v>474</v>
      </c>
      <c r="E573" s="103" t="s">
        <v>200</v>
      </c>
      <c r="F573" s="105">
        <f>B4+(559*B6)</f>
        <v>560</v>
      </c>
      <c r="G573" s="17"/>
    </row>
    <row r="574" spans="1:7" x14ac:dyDescent="0.2">
      <c r="A574" s="2"/>
      <c r="B574" s="2"/>
      <c r="C574" s="2"/>
      <c r="D574" s="102" t="s">
        <v>477</v>
      </c>
      <c r="E574" s="103" t="s">
        <v>200</v>
      </c>
      <c r="F574" s="104">
        <f>B4+(560*B6)</f>
        <v>561</v>
      </c>
      <c r="G574" s="17"/>
    </row>
    <row r="575" spans="1:7" x14ac:dyDescent="0.2">
      <c r="A575" s="2"/>
      <c r="B575" s="2"/>
      <c r="C575" s="2"/>
      <c r="D575" s="102" t="s">
        <v>550</v>
      </c>
      <c r="E575" s="103" t="s">
        <v>200</v>
      </c>
      <c r="F575" s="104">
        <f>B4+(561*B6)</f>
        <v>562</v>
      </c>
      <c r="G575" s="17"/>
    </row>
    <row r="576" spans="1:7" x14ac:dyDescent="0.2">
      <c r="A576" s="2"/>
      <c r="B576" s="2"/>
      <c r="C576" s="2"/>
      <c r="D576" s="102" t="s">
        <v>483</v>
      </c>
      <c r="E576" s="103" t="s">
        <v>200</v>
      </c>
      <c r="F576" s="105">
        <f>B4+(562*B6)</f>
        <v>563</v>
      </c>
      <c r="G576" s="17"/>
    </row>
    <row r="577" spans="1:65" x14ac:dyDescent="0.2">
      <c r="A577" s="2"/>
      <c r="B577" s="2"/>
      <c r="C577" s="2"/>
      <c r="D577" s="102" t="s">
        <v>536</v>
      </c>
      <c r="E577" s="103" t="s">
        <v>200</v>
      </c>
      <c r="F577" s="105">
        <f>B4+(563*B6)</f>
        <v>564</v>
      </c>
      <c r="G577" s="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</row>
    <row r="578" spans="1:65" x14ac:dyDescent="0.2">
      <c r="A578" s="2"/>
      <c r="B578" s="2"/>
      <c r="C578" s="2"/>
      <c r="D578" s="102" t="s">
        <v>518</v>
      </c>
      <c r="E578" s="103" t="s">
        <v>200</v>
      </c>
      <c r="F578" s="104">
        <f>B4+(564*B6)</f>
        <v>565</v>
      </c>
      <c r="G578" s="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</row>
    <row r="579" spans="1:65" x14ac:dyDescent="0.2">
      <c r="A579" s="2"/>
      <c r="B579" s="2"/>
      <c r="C579" s="2"/>
      <c r="D579" s="102" t="s">
        <v>495</v>
      </c>
      <c r="E579" s="103" t="s">
        <v>200</v>
      </c>
      <c r="F579" s="104">
        <f>B4+(565*B6)</f>
        <v>566</v>
      </c>
      <c r="G579" s="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</row>
    <row r="580" spans="1:65" x14ac:dyDescent="0.2">
      <c r="A580" s="2"/>
      <c r="B580" s="2"/>
      <c r="C580" s="2"/>
      <c r="D580" s="102" t="s">
        <v>546</v>
      </c>
      <c r="E580" s="103" t="s">
        <v>200</v>
      </c>
      <c r="F580" s="105">
        <f>B4+(566*B6)</f>
        <v>567</v>
      </c>
      <c r="G580" s="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</row>
    <row r="581" spans="1:65" x14ac:dyDescent="0.2">
      <c r="A581" s="2"/>
      <c r="B581" s="2"/>
      <c r="C581" s="2"/>
      <c r="D581" s="102" t="s">
        <v>501</v>
      </c>
      <c r="E581" s="103" t="s">
        <v>200</v>
      </c>
      <c r="F581" s="105">
        <f>B4+(567*B6)</f>
        <v>568</v>
      </c>
      <c r="G581" s="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</row>
    <row r="582" spans="1:65" x14ac:dyDescent="0.2">
      <c r="A582" s="2"/>
      <c r="B582" s="2"/>
      <c r="C582" s="2"/>
      <c r="D582" s="102" t="s">
        <v>503</v>
      </c>
      <c r="E582" s="103" t="s">
        <v>200</v>
      </c>
      <c r="F582" s="104">
        <f>B4+(568*B6)</f>
        <v>569</v>
      </c>
      <c r="G582" s="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</row>
    <row r="583" spans="1:65" x14ac:dyDescent="0.2">
      <c r="A583" s="2"/>
      <c r="B583" s="2"/>
      <c r="C583" s="2"/>
      <c r="D583" s="102" t="s">
        <v>679</v>
      </c>
      <c r="E583" s="103" t="s">
        <v>200</v>
      </c>
      <c r="F583" s="104">
        <f>B4+(569*B6)</f>
        <v>570</v>
      </c>
      <c r="G583" s="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</row>
    <row r="584" spans="1:65" x14ac:dyDescent="0.2">
      <c r="A584" s="2"/>
      <c r="B584" s="2"/>
      <c r="C584" s="2"/>
      <c r="D584" s="102" t="s">
        <v>688</v>
      </c>
      <c r="E584" s="103" t="s">
        <v>200</v>
      </c>
      <c r="F584" s="104">
        <f>B4+(570*B6)</f>
        <v>571</v>
      </c>
      <c r="G584" s="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</row>
    <row r="585" spans="1:65" x14ac:dyDescent="0.2">
      <c r="A585" s="2"/>
      <c r="B585" s="2"/>
      <c r="C585" s="2"/>
      <c r="D585" s="102" t="s">
        <v>598</v>
      </c>
      <c r="E585" s="103" t="s">
        <v>200</v>
      </c>
      <c r="F585" s="104">
        <f>B4+(571*B6)</f>
        <v>572</v>
      </c>
      <c r="G585" s="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</row>
    <row r="586" spans="1:65" x14ac:dyDescent="0.2">
      <c r="A586" s="2"/>
      <c r="B586" s="2"/>
      <c r="C586" s="2"/>
      <c r="D586" s="102" t="s">
        <v>511</v>
      </c>
      <c r="E586" s="103" t="s">
        <v>200</v>
      </c>
      <c r="F586" s="105">
        <f>B4+(572*B6)</f>
        <v>573</v>
      </c>
      <c r="G586" s="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</row>
    <row r="587" spans="1:65" x14ac:dyDescent="0.2">
      <c r="A587" s="2"/>
      <c r="B587" s="2"/>
      <c r="C587" s="2"/>
      <c r="D587" s="102" t="s">
        <v>508</v>
      </c>
      <c r="E587" s="103" t="s">
        <v>200</v>
      </c>
      <c r="F587" s="105">
        <f>B4+(573*B6)</f>
        <v>574</v>
      </c>
      <c r="G587" s="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</row>
    <row r="588" spans="1:65" x14ac:dyDescent="0.2">
      <c r="A588" s="2"/>
      <c r="B588" s="2"/>
      <c r="C588" s="2"/>
      <c r="D588" s="102" t="s">
        <v>559</v>
      </c>
      <c r="E588" s="103" t="s">
        <v>200</v>
      </c>
      <c r="F588" s="104">
        <f>B4+(574*B6)</f>
        <v>575</v>
      </c>
      <c r="G588" s="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</row>
    <row r="589" spans="1:65" x14ac:dyDescent="0.2">
      <c r="A589" s="2"/>
      <c r="B589" s="2"/>
      <c r="C589" s="2"/>
      <c r="D589" s="102" t="s">
        <v>521</v>
      </c>
      <c r="E589" s="103" t="s">
        <v>200</v>
      </c>
      <c r="F589" s="104">
        <f>B4+(575*B6)</f>
        <v>576</v>
      </c>
      <c r="G589" s="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</row>
    <row r="590" spans="1:65" x14ac:dyDescent="0.2">
      <c r="A590" s="2"/>
      <c r="B590" s="2"/>
      <c r="C590" s="2"/>
      <c r="D590" s="102" t="s">
        <v>556</v>
      </c>
      <c r="E590" s="103" t="s">
        <v>200</v>
      </c>
      <c r="F590" s="104">
        <f>B4+(576*B6)</f>
        <v>577</v>
      </c>
      <c r="G590" s="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</row>
    <row r="591" spans="1:65" x14ac:dyDescent="0.2">
      <c r="A591" s="2"/>
      <c r="B591" s="2"/>
      <c r="C591" s="2"/>
      <c r="D591" s="102" t="s">
        <v>540</v>
      </c>
      <c r="E591" s="103" t="s">
        <v>200</v>
      </c>
      <c r="F591" s="104">
        <f>B4+(577*B6)</f>
        <v>578</v>
      </c>
      <c r="G591" s="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</row>
    <row r="592" spans="1:65" x14ac:dyDescent="0.2">
      <c r="A592" s="2"/>
      <c r="B592" s="2"/>
      <c r="C592" s="2"/>
      <c r="D592" s="102" t="s">
        <v>527</v>
      </c>
      <c r="E592" s="103" t="s">
        <v>200</v>
      </c>
      <c r="F592" s="104">
        <f>B4+(578*B6)</f>
        <v>579</v>
      </c>
      <c r="G592" s="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</row>
    <row r="593" spans="1:65" x14ac:dyDescent="0.2">
      <c r="A593" s="2"/>
      <c r="B593" s="2"/>
      <c r="C593" s="2"/>
      <c r="D593" s="102" t="s">
        <v>498</v>
      </c>
      <c r="E593" s="103" t="s">
        <v>200</v>
      </c>
      <c r="F593" s="104">
        <f>B4+(579*B6)</f>
        <v>580</v>
      </c>
      <c r="G593" s="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</row>
    <row r="594" spans="1:65" x14ac:dyDescent="0.2">
      <c r="A594" s="2"/>
      <c r="B594" s="2"/>
      <c r="C594" s="2"/>
      <c r="D594" s="102" t="s">
        <v>558</v>
      </c>
      <c r="E594" s="103" t="s">
        <v>200</v>
      </c>
      <c r="F594" s="104">
        <f>B4+(580*B6)</f>
        <v>581</v>
      </c>
      <c r="G594" s="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</row>
    <row r="595" spans="1:65" x14ac:dyDescent="0.2">
      <c r="A595" s="2"/>
      <c r="B595" s="2"/>
      <c r="C595" s="2"/>
      <c r="D595" s="102" t="s">
        <v>535</v>
      </c>
      <c r="E595" s="103" t="s">
        <v>200</v>
      </c>
      <c r="F595" s="105">
        <f>B4+(581*B6)</f>
        <v>582</v>
      </c>
      <c r="G595" s="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</row>
    <row r="596" spans="1:65" x14ac:dyDescent="0.2">
      <c r="A596" s="2"/>
      <c r="B596" s="2"/>
      <c r="C596" s="2"/>
      <c r="D596" s="102" t="s">
        <v>555</v>
      </c>
      <c r="E596" s="103" t="s">
        <v>200</v>
      </c>
      <c r="F596" s="105">
        <f>B4+(582*B6)</f>
        <v>583</v>
      </c>
      <c r="G596" s="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</row>
    <row r="597" spans="1:65" x14ac:dyDescent="0.2">
      <c r="A597" s="2"/>
      <c r="B597" s="2"/>
      <c r="C597" s="2"/>
      <c r="D597" s="102" t="s">
        <v>475</v>
      </c>
      <c r="E597" s="103" t="s">
        <v>200</v>
      </c>
      <c r="F597" s="104">
        <f>B4+(583*B6)</f>
        <v>584</v>
      </c>
      <c r="G597" s="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</row>
    <row r="598" spans="1:65" x14ac:dyDescent="0.2">
      <c r="A598" s="2"/>
      <c r="B598" s="2"/>
      <c r="C598" s="2"/>
      <c r="D598" s="102" t="s">
        <v>523</v>
      </c>
      <c r="E598" s="103" t="s">
        <v>200</v>
      </c>
      <c r="F598" s="104">
        <f>B4+(584*B6)</f>
        <v>585</v>
      </c>
      <c r="G598" s="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</row>
    <row r="599" spans="1:65" x14ac:dyDescent="0.2">
      <c r="A599" s="2"/>
      <c r="B599" s="2"/>
      <c r="C599" s="2"/>
      <c r="D599" s="102" t="s">
        <v>486</v>
      </c>
      <c r="E599" s="103" t="s">
        <v>200</v>
      </c>
      <c r="F599" s="105">
        <f>B4+(585*B6)</f>
        <v>586</v>
      </c>
      <c r="G599" s="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</row>
    <row r="600" spans="1:65" x14ac:dyDescent="0.2">
      <c r="A600" s="2"/>
      <c r="B600" s="2"/>
      <c r="C600" s="2"/>
      <c r="D600" s="102" t="s">
        <v>484</v>
      </c>
      <c r="E600" s="103" t="s">
        <v>200</v>
      </c>
      <c r="F600" s="105">
        <f>B4+(586*B6)</f>
        <v>587</v>
      </c>
      <c r="G600" s="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</row>
    <row r="601" spans="1:65" x14ac:dyDescent="0.2">
      <c r="A601" s="2"/>
      <c r="B601" s="2"/>
      <c r="C601" s="2"/>
      <c r="D601" s="102" t="s">
        <v>541</v>
      </c>
      <c r="E601" s="103" t="s">
        <v>200</v>
      </c>
      <c r="F601" s="104">
        <f>B4+(587*B6)</f>
        <v>588</v>
      </c>
      <c r="G601" s="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</row>
    <row r="602" spans="1:65" x14ac:dyDescent="0.2">
      <c r="A602" s="2"/>
      <c r="B602" s="2"/>
      <c r="C602" s="2"/>
      <c r="D602" s="102" t="s">
        <v>553</v>
      </c>
      <c r="E602" s="103" t="s">
        <v>200</v>
      </c>
      <c r="F602" s="104">
        <f>B4+(588*B6)</f>
        <v>589</v>
      </c>
      <c r="G602" s="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</row>
    <row r="603" spans="1:65" x14ac:dyDescent="0.2">
      <c r="A603" s="2"/>
      <c r="B603" s="2"/>
      <c r="C603" s="2"/>
      <c r="D603" s="102" t="s">
        <v>496</v>
      </c>
      <c r="E603" s="103" t="s">
        <v>200</v>
      </c>
      <c r="F603" s="105">
        <f>B4+(589*B6)</f>
        <v>590</v>
      </c>
      <c r="G603" s="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</row>
    <row r="604" spans="1:65" x14ac:dyDescent="0.2">
      <c r="A604" s="2"/>
      <c r="B604" s="2"/>
      <c r="C604" s="2"/>
      <c r="D604" s="102" t="s">
        <v>514</v>
      </c>
      <c r="E604" s="103" t="s">
        <v>200</v>
      </c>
      <c r="F604" s="105">
        <f>B4+(590*B6)</f>
        <v>591</v>
      </c>
      <c r="G604" s="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</row>
    <row r="605" spans="1:65" x14ac:dyDescent="0.2">
      <c r="A605" s="2"/>
      <c r="B605" s="2"/>
      <c r="C605" s="2"/>
      <c r="D605" s="102" t="s">
        <v>479</v>
      </c>
      <c r="E605" s="103" t="s">
        <v>200</v>
      </c>
      <c r="F605" s="104">
        <f>B4+(591*B6)</f>
        <v>592</v>
      </c>
      <c r="G605" s="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</row>
    <row r="606" spans="1:65" x14ac:dyDescent="0.2">
      <c r="A606" s="2"/>
      <c r="B606" s="2"/>
      <c r="C606" s="2"/>
      <c r="D606" s="102" t="s">
        <v>504</v>
      </c>
      <c r="E606" s="103" t="s">
        <v>200</v>
      </c>
      <c r="F606" s="104">
        <f>B4+(592*B6)</f>
        <v>593</v>
      </c>
      <c r="G606" s="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</row>
    <row r="607" spans="1:65" x14ac:dyDescent="0.2">
      <c r="A607" s="2"/>
      <c r="B607" s="2"/>
      <c r="C607" s="2"/>
      <c r="D607" s="102" t="s">
        <v>548</v>
      </c>
      <c r="E607" s="103" t="s">
        <v>200</v>
      </c>
      <c r="F607" s="104">
        <f>B4+(593*B6)</f>
        <v>594</v>
      </c>
      <c r="G607" s="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</row>
    <row r="608" spans="1:65" x14ac:dyDescent="0.2">
      <c r="A608" s="2"/>
      <c r="B608" s="2"/>
      <c r="C608" s="2"/>
      <c r="D608" s="102" t="s">
        <v>491</v>
      </c>
      <c r="E608" s="103" t="s">
        <v>200</v>
      </c>
      <c r="F608" s="104">
        <f>B4+(594*B6)</f>
        <v>595</v>
      </c>
      <c r="G608" s="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</row>
    <row r="609" spans="1:65" x14ac:dyDescent="0.2">
      <c r="A609" s="2"/>
      <c r="B609" s="2"/>
      <c r="C609" s="2"/>
      <c r="D609" s="102" t="s">
        <v>571</v>
      </c>
      <c r="E609" s="103" t="s">
        <v>200</v>
      </c>
      <c r="F609" s="104">
        <f>B4+(595*B6)</f>
        <v>596</v>
      </c>
      <c r="G609" s="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</row>
    <row r="610" spans="1:65" x14ac:dyDescent="0.2">
      <c r="A610" s="2"/>
      <c r="B610" s="2"/>
      <c r="C610" s="2"/>
      <c r="D610" s="102" t="s">
        <v>700</v>
      </c>
      <c r="E610" s="103" t="s">
        <v>200</v>
      </c>
      <c r="F610" s="104">
        <f>B4+(596*B6)</f>
        <v>597</v>
      </c>
      <c r="G610" s="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</row>
    <row r="611" spans="1:65" x14ac:dyDescent="0.2">
      <c r="A611" s="2"/>
      <c r="B611" s="2"/>
      <c r="C611" s="2"/>
      <c r="D611" s="102" t="s">
        <v>583</v>
      </c>
      <c r="E611" s="103" t="s">
        <v>200</v>
      </c>
      <c r="F611" s="104">
        <f>B4+(597*B6)</f>
        <v>598</v>
      </c>
      <c r="G611" s="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</row>
    <row r="612" spans="1:65" x14ac:dyDescent="0.2">
      <c r="A612" s="2"/>
      <c r="B612" s="2"/>
      <c r="C612" s="2"/>
      <c r="D612" s="102" t="s">
        <v>590</v>
      </c>
      <c r="E612" s="103" t="s">
        <v>200</v>
      </c>
      <c r="F612" s="104">
        <f>B4+(598*B6)</f>
        <v>599</v>
      </c>
      <c r="G612" s="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</row>
    <row r="613" spans="1:65" x14ac:dyDescent="0.2">
      <c r="A613" s="2"/>
      <c r="B613" s="2"/>
      <c r="C613" s="2"/>
      <c r="D613" s="102" t="s">
        <v>576</v>
      </c>
      <c r="E613" s="103" t="s">
        <v>200</v>
      </c>
      <c r="F613" s="104">
        <f>B4+(599*B6)</f>
        <v>600</v>
      </c>
      <c r="G613" s="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</row>
    <row r="614" spans="1:65" x14ac:dyDescent="0.2">
      <c r="A614" s="2"/>
      <c r="B614" s="2"/>
      <c r="C614" s="2"/>
      <c r="D614" s="102" t="s">
        <v>570</v>
      </c>
      <c r="E614" s="103" t="s">
        <v>200</v>
      </c>
      <c r="F614" s="104">
        <f>B4+(600*B6)</f>
        <v>601</v>
      </c>
      <c r="G614" s="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</row>
    <row r="615" spans="1:65" x14ac:dyDescent="0.2">
      <c r="A615" s="2"/>
      <c r="B615" s="2"/>
      <c r="C615" s="2"/>
      <c r="D615" s="102" t="s">
        <v>587</v>
      </c>
      <c r="E615" s="103" t="s">
        <v>200</v>
      </c>
      <c r="F615" s="104">
        <f>B4+(601*B6)</f>
        <v>602</v>
      </c>
      <c r="G615" s="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</row>
    <row r="616" spans="1:65" x14ac:dyDescent="0.2">
      <c r="A616" s="2"/>
      <c r="B616" s="2"/>
      <c r="C616" s="2"/>
      <c r="D616" s="102" t="s">
        <v>562</v>
      </c>
      <c r="E616" s="103" t="s">
        <v>200</v>
      </c>
      <c r="F616" s="104">
        <f>B4+(602*B6)</f>
        <v>603</v>
      </c>
      <c r="G616" s="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</row>
    <row r="617" spans="1:65" x14ac:dyDescent="0.2">
      <c r="A617" s="2"/>
      <c r="B617" s="2"/>
      <c r="C617" s="2"/>
      <c r="D617" s="102" t="s">
        <v>594</v>
      </c>
      <c r="E617" s="103" t="s">
        <v>200</v>
      </c>
      <c r="F617" s="104">
        <f>B4+(603*B6)</f>
        <v>604</v>
      </c>
      <c r="G617" s="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</row>
    <row r="618" spans="1:65" x14ac:dyDescent="0.2">
      <c r="A618" s="2"/>
      <c r="B618" s="2"/>
      <c r="C618" s="2"/>
      <c r="D618" s="102" t="s">
        <v>708</v>
      </c>
      <c r="E618" s="103" t="s">
        <v>200</v>
      </c>
      <c r="F618" s="104">
        <f>B4+(604*B6)</f>
        <v>605</v>
      </c>
      <c r="G618" s="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</row>
    <row r="619" spans="1:65" x14ac:dyDescent="0.2">
      <c r="A619" s="2"/>
      <c r="B619" s="2"/>
      <c r="C619" s="2"/>
      <c r="D619" s="102" t="s">
        <v>703</v>
      </c>
      <c r="E619" s="103" t="s">
        <v>200</v>
      </c>
      <c r="F619" s="104">
        <f>B4+(605*B6)</f>
        <v>606</v>
      </c>
      <c r="G619" s="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</row>
    <row r="620" spans="1:65" x14ac:dyDescent="0.2">
      <c r="A620" s="2"/>
      <c r="B620" s="2"/>
      <c r="C620" s="2"/>
      <c r="D620" s="102" t="s">
        <v>610</v>
      </c>
      <c r="E620" s="103" t="s">
        <v>200</v>
      </c>
      <c r="F620" s="104">
        <f>B4+(606*B6)</f>
        <v>607</v>
      </c>
      <c r="G620" s="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</row>
    <row r="621" spans="1:65" x14ac:dyDescent="0.2">
      <c r="A621" s="2"/>
      <c r="B621" s="2"/>
      <c r="C621" s="2"/>
      <c r="D621" s="102" t="s">
        <v>599</v>
      </c>
      <c r="E621" s="103" t="s">
        <v>200</v>
      </c>
      <c r="F621" s="104">
        <f>B4+(607*B6)</f>
        <v>608</v>
      </c>
      <c r="G621" s="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</row>
    <row r="622" spans="1:65" x14ac:dyDescent="0.2">
      <c r="A622" s="2"/>
      <c r="B622" s="2"/>
      <c r="C622" s="2"/>
      <c r="D622" s="102" t="s">
        <v>707</v>
      </c>
      <c r="E622" s="103" t="s">
        <v>200</v>
      </c>
      <c r="F622" s="104">
        <f>B4+(608*B6)</f>
        <v>609</v>
      </c>
      <c r="G622" s="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</row>
    <row r="623" spans="1:65" x14ac:dyDescent="0.2">
      <c r="A623" s="2"/>
      <c r="B623" s="2"/>
      <c r="C623" s="2"/>
      <c r="D623" s="102" t="s">
        <v>704</v>
      </c>
      <c r="E623" s="103" t="s">
        <v>200</v>
      </c>
      <c r="F623" s="104">
        <f>B4+(609*B6)</f>
        <v>610</v>
      </c>
      <c r="G623" s="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</row>
    <row r="624" spans="1:65" x14ac:dyDescent="0.2">
      <c r="A624" s="2"/>
      <c r="B624" s="2"/>
      <c r="C624" s="2"/>
      <c r="D624" s="102" t="s">
        <v>573</v>
      </c>
      <c r="E624" s="103" t="s">
        <v>200</v>
      </c>
      <c r="F624" s="104">
        <f>B4+(610*B6)</f>
        <v>611</v>
      </c>
      <c r="G624" s="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</row>
    <row r="625" spans="1:65" x14ac:dyDescent="0.2">
      <c r="A625" s="2"/>
      <c r="B625" s="2"/>
      <c r="C625" s="2"/>
      <c r="D625" s="102" t="s">
        <v>604</v>
      </c>
      <c r="E625" s="103" t="s">
        <v>200</v>
      </c>
      <c r="F625" s="104">
        <f>B4+(611*B6)</f>
        <v>612</v>
      </c>
      <c r="G625" s="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</row>
    <row r="626" spans="1:65" x14ac:dyDescent="0.2">
      <c r="A626" s="2"/>
      <c r="B626" s="2"/>
      <c r="C626" s="2"/>
      <c r="D626" s="102" t="s">
        <v>569</v>
      </c>
      <c r="E626" s="103" t="s">
        <v>200</v>
      </c>
      <c r="F626" s="104">
        <f>B4+(612*B6)</f>
        <v>613</v>
      </c>
      <c r="G626" s="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</row>
    <row r="627" spans="1:65" x14ac:dyDescent="0.2">
      <c r="A627" s="2"/>
      <c r="B627" s="2"/>
      <c r="C627" s="2"/>
      <c r="D627" s="102" t="s">
        <v>692</v>
      </c>
      <c r="E627" s="103" t="s">
        <v>200</v>
      </c>
      <c r="F627" s="104">
        <f>B4+(613*B6)</f>
        <v>614</v>
      </c>
      <c r="G627" s="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</row>
    <row r="628" spans="1:65" x14ac:dyDescent="0.2">
      <c r="A628" s="2"/>
      <c r="B628" s="2"/>
      <c r="C628" s="2"/>
      <c r="D628" s="102" t="s">
        <v>710</v>
      </c>
      <c r="E628" s="103" t="s">
        <v>200</v>
      </c>
      <c r="F628" s="104">
        <f>B4+(614*B6)</f>
        <v>615</v>
      </c>
      <c r="G628" s="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</row>
    <row r="629" spans="1:65" x14ac:dyDescent="0.2">
      <c r="A629" s="2"/>
      <c r="B629" s="2"/>
      <c r="C629" s="2"/>
      <c r="D629" s="102" t="s">
        <v>566</v>
      </c>
      <c r="E629" s="103" t="s">
        <v>200</v>
      </c>
      <c r="F629" s="104">
        <f>B4+(615*B6)</f>
        <v>616</v>
      </c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</row>
    <row r="630" spans="1:65" x14ac:dyDescent="0.2">
      <c r="A630" s="2"/>
      <c r="B630" s="2"/>
      <c r="C630" s="2"/>
      <c r="D630" s="102" t="s">
        <v>636</v>
      </c>
      <c r="E630" s="103" t="s">
        <v>200</v>
      </c>
      <c r="F630" s="104">
        <f>B4+(616*B6)</f>
        <v>617</v>
      </c>
      <c r="G630" s="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</row>
    <row r="631" spans="1:65" x14ac:dyDescent="0.2">
      <c r="A631" s="2"/>
      <c r="B631" s="2"/>
      <c r="C631" s="2"/>
      <c r="D631" s="102" t="s">
        <v>694</v>
      </c>
      <c r="E631" s="103" t="s">
        <v>200</v>
      </c>
      <c r="F631" s="104">
        <f>B4+(617*B6)</f>
        <v>618</v>
      </c>
      <c r="G631" s="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</row>
    <row r="632" spans="1:65" x14ac:dyDescent="0.2">
      <c r="A632" s="2"/>
      <c r="B632" s="2"/>
      <c r="C632" s="2"/>
      <c r="D632" s="102" t="s">
        <v>563</v>
      </c>
      <c r="E632" s="103" t="s">
        <v>200</v>
      </c>
      <c r="F632" s="105">
        <f>B4+(618*B6)</f>
        <v>619</v>
      </c>
      <c r="G632" s="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</row>
    <row r="633" spans="1:65" x14ac:dyDescent="0.2">
      <c r="A633" s="2"/>
      <c r="B633" s="2"/>
      <c r="C633" s="2"/>
      <c r="D633" s="102" t="s">
        <v>574</v>
      </c>
      <c r="E633" s="103" t="s">
        <v>200</v>
      </c>
      <c r="F633" s="104">
        <f>B4+(619*B6)</f>
        <v>620</v>
      </c>
      <c r="G633" s="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</row>
    <row r="634" spans="1:65" x14ac:dyDescent="0.2">
      <c r="A634" s="2"/>
      <c r="B634" s="2"/>
      <c r="C634" s="2"/>
      <c r="D634" s="102" t="s">
        <v>575</v>
      </c>
      <c r="E634" s="103" t="s">
        <v>200</v>
      </c>
      <c r="F634" s="104">
        <f>B4+(620*B6)</f>
        <v>621</v>
      </c>
      <c r="G634" s="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</row>
    <row r="635" spans="1:65" x14ac:dyDescent="0.2">
      <c r="A635" s="2"/>
      <c r="B635" s="2"/>
      <c r="C635" s="2"/>
      <c r="D635" s="102" t="s">
        <v>695</v>
      </c>
      <c r="E635" s="103" t="s">
        <v>200</v>
      </c>
      <c r="F635" s="104">
        <f>B4+(621*B6)</f>
        <v>622</v>
      </c>
      <c r="G635" s="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</row>
    <row r="636" spans="1:65" x14ac:dyDescent="0.2">
      <c r="A636" s="2"/>
      <c r="B636" s="2"/>
      <c r="C636" s="2"/>
      <c r="D636" s="102" t="s">
        <v>669</v>
      </c>
      <c r="E636" s="103" t="s">
        <v>200</v>
      </c>
      <c r="F636" s="104">
        <f>B4+(622*B6)</f>
        <v>623</v>
      </c>
      <c r="G636" s="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</row>
    <row r="637" spans="1:65" x14ac:dyDescent="0.2">
      <c r="A637" s="2"/>
      <c r="B637" s="2"/>
      <c r="C637" s="2"/>
      <c r="D637" s="102" t="s">
        <v>588</v>
      </c>
      <c r="E637" s="103" t="s">
        <v>200</v>
      </c>
      <c r="F637" s="105">
        <f>B4+(623*B6)</f>
        <v>624</v>
      </c>
      <c r="G637" s="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</row>
    <row r="638" spans="1:65" x14ac:dyDescent="0.2">
      <c r="A638" s="2"/>
      <c r="B638" s="2"/>
      <c r="C638" s="2"/>
      <c r="D638" s="102" t="s">
        <v>613</v>
      </c>
      <c r="E638" s="103" t="s">
        <v>200</v>
      </c>
      <c r="F638" s="105">
        <f>B4+(624*B6)</f>
        <v>625</v>
      </c>
      <c r="G638" s="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</row>
    <row r="639" spans="1:65" x14ac:dyDescent="0.2">
      <c r="A639" s="2"/>
      <c r="B639" s="2"/>
      <c r="C639" s="2"/>
      <c r="D639" s="102" t="s">
        <v>625</v>
      </c>
      <c r="E639" s="103" t="s">
        <v>200</v>
      </c>
      <c r="F639" s="104">
        <f>B4+(625*B6)</f>
        <v>626</v>
      </c>
      <c r="G639" s="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</row>
    <row r="640" spans="1:65" x14ac:dyDescent="0.2">
      <c r="A640" s="2"/>
      <c r="B640" s="2"/>
      <c r="C640" s="2"/>
      <c r="D640" s="102" t="s">
        <v>673</v>
      </c>
      <c r="E640" s="103" t="s">
        <v>200</v>
      </c>
      <c r="F640" s="104">
        <f>B4+(626*B6)</f>
        <v>627</v>
      </c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</row>
    <row r="641" spans="1:65" x14ac:dyDescent="0.2">
      <c r="A641" s="2"/>
      <c r="B641" s="2"/>
      <c r="C641" s="2"/>
      <c r="D641" s="102" t="s">
        <v>595</v>
      </c>
      <c r="E641" s="103" t="s">
        <v>200</v>
      </c>
      <c r="F641" s="105">
        <f>B4+(627*B6)</f>
        <v>628</v>
      </c>
      <c r="G641" s="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</row>
    <row r="642" spans="1:65" x14ac:dyDescent="0.2">
      <c r="A642" s="2"/>
      <c r="B642" s="2"/>
      <c r="C642" s="2"/>
      <c r="D642" s="102" t="s">
        <v>580</v>
      </c>
      <c r="E642" s="103" t="s">
        <v>200</v>
      </c>
      <c r="F642" s="105">
        <f>B4+(628*B6)</f>
        <v>629</v>
      </c>
      <c r="G642" s="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</row>
    <row r="643" spans="1:65" x14ac:dyDescent="0.2">
      <c r="A643" s="2"/>
      <c r="B643" s="2"/>
      <c r="C643" s="2"/>
      <c r="D643" s="102" t="s">
        <v>638</v>
      </c>
      <c r="E643" s="103" t="s">
        <v>200</v>
      </c>
      <c r="F643" s="104">
        <f>B4+(629*B6)</f>
        <v>630</v>
      </c>
      <c r="G643" s="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</row>
    <row r="644" spans="1:65" x14ac:dyDescent="0.2">
      <c r="A644" s="2"/>
      <c r="B644" s="2"/>
      <c r="C644" s="2"/>
      <c r="D644" s="102" t="s">
        <v>686</v>
      </c>
      <c r="E644" s="103" t="s">
        <v>200</v>
      </c>
      <c r="F644" s="104">
        <f>B4+(630*B6)</f>
        <v>631</v>
      </c>
      <c r="G644" s="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</row>
    <row r="645" spans="1:65" x14ac:dyDescent="0.2">
      <c r="A645" s="2"/>
      <c r="B645" s="2"/>
      <c r="C645" s="2"/>
      <c r="D645" s="102" t="s">
        <v>670</v>
      </c>
      <c r="E645" s="103" t="s">
        <v>200</v>
      </c>
      <c r="F645" s="105">
        <f>B4+(631*B6)</f>
        <v>632</v>
      </c>
      <c r="G645" s="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</row>
    <row r="646" spans="1:65" x14ac:dyDescent="0.2">
      <c r="A646" s="2"/>
      <c r="B646" s="2"/>
      <c r="C646" s="2"/>
      <c r="D646" s="102" t="s">
        <v>632</v>
      </c>
      <c r="E646" s="103" t="s">
        <v>200</v>
      </c>
      <c r="F646" s="105">
        <f>B4+(632*B6)</f>
        <v>633</v>
      </c>
      <c r="G646" s="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</row>
    <row r="647" spans="1:65" x14ac:dyDescent="0.2">
      <c r="A647" s="2"/>
      <c r="B647" s="2"/>
      <c r="C647" s="2"/>
      <c r="D647" s="102" t="s">
        <v>654</v>
      </c>
      <c r="E647" s="103" t="s">
        <v>200</v>
      </c>
      <c r="F647" s="104">
        <f>B4+(633*B6)</f>
        <v>634</v>
      </c>
      <c r="G647" s="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</row>
    <row r="648" spans="1:65" x14ac:dyDescent="0.2">
      <c r="A648" s="2"/>
      <c r="B648" s="2"/>
      <c r="C648" s="2"/>
      <c r="D648" s="102" t="s">
        <v>577</v>
      </c>
      <c r="E648" s="103" t="s">
        <v>200</v>
      </c>
      <c r="F648" s="104">
        <f>B4+(634*B6)</f>
        <v>635</v>
      </c>
      <c r="G648" s="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</row>
    <row r="649" spans="1:65" x14ac:dyDescent="0.2">
      <c r="A649" s="2"/>
      <c r="B649" s="2"/>
      <c r="C649" s="2"/>
      <c r="D649" s="102" t="s">
        <v>659</v>
      </c>
      <c r="E649" s="103" t="s">
        <v>200</v>
      </c>
      <c r="F649" s="104">
        <f>B4+(635*B6)</f>
        <v>636</v>
      </c>
      <c r="G649" s="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</row>
    <row r="650" spans="1:65" x14ac:dyDescent="0.2">
      <c r="A650" s="2"/>
      <c r="B650" s="2"/>
      <c r="C650" s="2"/>
      <c r="D650" s="102" t="s">
        <v>658</v>
      </c>
      <c r="E650" s="103" t="s">
        <v>200</v>
      </c>
      <c r="F650" s="104">
        <f>B4+(636*B6)</f>
        <v>637</v>
      </c>
      <c r="G650" s="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</row>
    <row r="651" spans="1:65" x14ac:dyDescent="0.2">
      <c r="A651" s="2"/>
      <c r="B651" s="2"/>
      <c r="C651" s="2"/>
      <c r="D651" s="102" t="s">
        <v>607</v>
      </c>
      <c r="E651" s="103" t="s">
        <v>200</v>
      </c>
      <c r="F651" s="105">
        <f>B4+(637*B6)</f>
        <v>638</v>
      </c>
      <c r="G651" s="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</row>
    <row r="652" spans="1:65" x14ac:dyDescent="0.2">
      <c r="A652" s="2"/>
      <c r="B652" s="2"/>
      <c r="C652" s="2"/>
      <c r="D652" s="102" t="s">
        <v>601</v>
      </c>
      <c r="E652" s="103" t="s">
        <v>200</v>
      </c>
      <c r="F652" s="105">
        <f>B4+(638*B6)</f>
        <v>639</v>
      </c>
      <c r="G652" s="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</row>
    <row r="653" spans="1:65" x14ac:dyDescent="0.2">
      <c r="A653" s="2"/>
      <c r="B653" s="2"/>
      <c r="C653" s="2"/>
      <c r="D653" s="102" t="s">
        <v>678</v>
      </c>
      <c r="E653" s="103" t="s">
        <v>200</v>
      </c>
      <c r="F653" s="104">
        <f>B4+(639*B6)</f>
        <v>640</v>
      </c>
      <c r="G653" s="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</row>
    <row r="654" spans="1:65" x14ac:dyDescent="0.2">
      <c r="A654" s="2"/>
      <c r="B654" s="2"/>
      <c r="C654" s="2"/>
      <c r="D654" s="102" t="s">
        <v>637</v>
      </c>
      <c r="E654" s="103" t="s">
        <v>200</v>
      </c>
      <c r="F654" s="104">
        <f>B4+(640*B6)</f>
        <v>641</v>
      </c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</row>
    <row r="655" spans="1:65" x14ac:dyDescent="0.2">
      <c r="A655" s="2"/>
      <c r="B655" s="2"/>
      <c r="C655" s="2"/>
      <c r="D655" s="102" t="s">
        <v>608</v>
      </c>
      <c r="E655" s="103" t="s">
        <v>200</v>
      </c>
      <c r="F655" s="105">
        <f>B4+(641*B6)</f>
        <v>642</v>
      </c>
      <c r="G655" s="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</row>
    <row r="656" spans="1:65" x14ac:dyDescent="0.2">
      <c r="A656" s="2"/>
      <c r="B656" s="2"/>
      <c r="C656" s="2"/>
      <c r="D656" s="102" t="s">
        <v>705</v>
      </c>
      <c r="E656" s="103" t="s">
        <v>200</v>
      </c>
      <c r="F656" s="105">
        <f>B4+(642*B6)</f>
        <v>643</v>
      </c>
      <c r="G656" s="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</row>
    <row r="657" spans="1:65" x14ac:dyDescent="0.2">
      <c r="A657" s="2"/>
      <c r="B657" s="2"/>
      <c r="C657" s="2"/>
      <c r="D657" s="102" t="s">
        <v>626</v>
      </c>
      <c r="E657" s="103" t="s">
        <v>200</v>
      </c>
      <c r="F657" s="104">
        <f>B4+(643*B6)</f>
        <v>644</v>
      </c>
      <c r="G657" s="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</row>
    <row r="658" spans="1:65" x14ac:dyDescent="0.2">
      <c r="A658" s="2"/>
      <c r="B658" s="2"/>
      <c r="C658" s="2"/>
      <c r="D658" s="102" t="s">
        <v>519</v>
      </c>
      <c r="E658" s="103" t="s">
        <v>200</v>
      </c>
      <c r="F658" s="104">
        <f>B4+(644*B6)</f>
        <v>645</v>
      </c>
      <c r="G658" s="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</row>
    <row r="659" spans="1:65" x14ac:dyDescent="0.2">
      <c r="A659" s="2"/>
      <c r="B659" s="2"/>
      <c r="C659" s="2"/>
      <c r="D659" s="102" t="s">
        <v>657</v>
      </c>
      <c r="E659" s="103" t="s">
        <v>200</v>
      </c>
      <c r="F659" s="105">
        <f>B4+(645*B6)</f>
        <v>646</v>
      </c>
      <c r="G659" s="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</row>
    <row r="660" spans="1:65" x14ac:dyDescent="0.2">
      <c r="A660" s="2"/>
      <c r="B660" s="2"/>
      <c r="C660" s="2"/>
      <c r="D660" s="102" t="s">
        <v>627</v>
      </c>
      <c r="E660" s="103" t="s">
        <v>200</v>
      </c>
      <c r="F660" s="105">
        <f>B4+(646*B6)</f>
        <v>647</v>
      </c>
      <c r="G660" s="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</row>
    <row r="661" spans="1:65" x14ac:dyDescent="0.2">
      <c r="A661" s="2"/>
      <c r="B661" s="2"/>
      <c r="C661" s="2"/>
      <c r="D661" s="102" t="s">
        <v>615</v>
      </c>
      <c r="E661" s="103" t="s">
        <v>200</v>
      </c>
      <c r="F661" s="104">
        <f>B4+(647*B6)</f>
        <v>648</v>
      </c>
      <c r="G661" s="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</row>
    <row r="662" spans="1:65" x14ac:dyDescent="0.2">
      <c r="A662" s="2"/>
      <c r="B662" s="2"/>
      <c r="C662" s="2"/>
      <c r="D662" s="102" t="s">
        <v>684</v>
      </c>
      <c r="E662" s="103" t="s">
        <v>200</v>
      </c>
      <c r="F662" s="104">
        <f>B4+(648*B6)</f>
        <v>649</v>
      </c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</row>
    <row r="663" spans="1:65" x14ac:dyDescent="0.2">
      <c r="A663" s="2"/>
      <c r="B663" s="2"/>
      <c r="C663" s="2"/>
      <c r="D663" s="102" t="s">
        <v>635</v>
      </c>
      <c r="E663" s="103" t="s">
        <v>200</v>
      </c>
      <c r="F663" s="104">
        <f>B4+(649*B6)</f>
        <v>650</v>
      </c>
      <c r="G663" s="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</row>
    <row r="664" spans="1:65" x14ac:dyDescent="0.2">
      <c r="A664" s="2"/>
      <c r="B664" s="2"/>
      <c r="C664" s="2"/>
      <c r="D664" s="102" t="s">
        <v>639</v>
      </c>
      <c r="E664" s="103" t="s">
        <v>200</v>
      </c>
      <c r="F664" s="104">
        <f>B4+(650*B6)</f>
        <v>651</v>
      </c>
      <c r="G664" s="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</row>
    <row r="665" spans="1:65" x14ac:dyDescent="0.2">
      <c r="A665" s="2"/>
      <c r="B665" s="2"/>
      <c r="C665" s="2"/>
      <c r="D665" s="102" t="s">
        <v>663</v>
      </c>
      <c r="E665" s="103" t="s">
        <v>200</v>
      </c>
      <c r="F665" s="105">
        <f>B4+(651*B6)</f>
        <v>652</v>
      </c>
      <c r="G665" s="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</row>
    <row r="666" spans="1:65" x14ac:dyDescent="0.2">
      <c r="A666" s="2"/>
      <c r="B666" s="2"/>
      <c r="C666" s="2"/>
      <c r="D666" s="102" t="s">
        <v>642</v>
      </c>
      <c r="E666" s="103" t="s">
        <v>200</v>
      </c>
      <c r="F666" s="105">
        <f>B4+(652*B6)</f>
        <v>653</v>
      </c>
      <c r="G666" s="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</row>
    <row r="667" spans="1:65" x14ac:dyDescent="0.2">
      <c r="A667" s="2"/>
      <c r="B667" s="2"/>
      <c r="C667" s="2"/>
      <c r="D667" s="102" t="s">
        <v>622</v>
      </c>
      <c r="E667" s="103" t="s">
        <v>200</v>
      </c>
      <c r="F667" s="104">
        <f>B4+(653*B6)</f>
        <v>654</v>
      </c>
      <c r="G667" s="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</row>
    <row r="668" spans="1:65" x14ac:dyDescent="0.2">
      <c r="A668" s="2"/>
      <c r="B668" s="2"/>
      <c r="C668" s="2"/>
      <c r="D668" s="102" t="s">
        <v>634</v>
      </c>
      <c r="E668" s="103" t="s">
        <v>200</v>
      </c>
      <c r="F668" s="104">
        <f>B4+(654*B6)</f>
        <v>655</v>
      </c>
      <c r="G668" s="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</row>
    <row r="669" spans="1:65" x14ac:dyDescent="0.2">
      <c r="A669" s="2"/>
      <c r="B669" s="2"/>
      <c r="C669" s="2"/>
      <c r="D669" s="102" t="s">
        <v>648</v>
      </c>
      <c r="E669" s="103" t="s">
        <v>200</v>
      </c>
      <c r="F669" s="105">
        <f>B4+(655*B6)</f>
        <v>656</v>
      </c>
      <c r="G669" s="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</row>
    <row r="670" spans="1:65" x14ac:dyDescent="0.2">
      <c r="A670" s="2"/>
      <c r="B670" s="2"/>
      <c r="C670" s="2"/>
      <c r="D670" s="102" t="s">
        <v>616</v>
      </c>
      <c r="E670" s="103" t="s">
        <v>200</v>
      </c>
      <c r="F670" s="105">
        <f>B4+(656*B6)</f>
        <v>657</v>
      </c>
      <c r="G670" s="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</row>
    <row r="671" spans="1:65" x14ac:dyDescent="0.2">
      <c r="A671" s="2"/>
      <c r="B671" s="2"/>
      <c r="C671" s="2"/>
      <c r="D671" s="102" t="s">
        <v>617</v>
      </c>
      <c r="E671" s="103" t="s">
        <v>200</v>
      </c>
      <c r="F671" s="104">
        <f>B4+(657*B6)</f>
        <v>658</v>
      </c>
      <c r="G671" s="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</row>
    <row r="672" spans="1:65" x14ac:dyDescent="0.2">
      <c r="A672" s="2"/>
      <c r="B672" s="2"/>
      <c r="C672" s="2"/>
      <c r="D672" s="102" t="s">
        <v>661</v>
      </c>
      <c r="E672" s="103" t="s">
        <v>200</v>
      </c>
      <c r="F672" s="104">
        <f>B4+(658*B6)</f>
        <v>659</v>
      </c>
      <c r="G672" s="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</row>
    <row r="673" spans="1:65" x14ac:dyDescent="0.2">
      <c r="A673" s="2"/>
      <c r="B673" s="2"/>
      <c r="C673" s="2"/>
      <c r="D673" s="102" t="s">
        <v>644</v>
      </c>
      <c r="E673" s="103" t="s">
        <v>200</v>
      </c>
      <c r="F673" s="105">
        <f>B4+(659*B6)</f>
        <v>660</v>
      </c>
      <c r="G673" s="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</row>
    <row r="674" spans="1:65" x14ac:dyDescent="0.2">
      <c r="A674" s="2"/>
      <c r="B674" s="2"/>
      <c r="C674" s="2"/>
      <c r="D674" s="102" t="s">
        <v>652</v>
      </c>
      <c r="E674" s="103" t="s">
        <v>200</v>
      </c>
      <c r="F674" s="105">
        <f>B4+(660*B6)</f>
        <v>661</v>
      </c>
      <c r="G674" s="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</row>
    <row r="675" spans="1:65" x14ac:dyDescent="0.2">
      <c r="A675" s="2"/>
      <c r="B675" s="2"/>
      <c r="C675" s="2"/>
      <c r="D675" s="102" t="s">
        <v>593</v>
      </c>
      <c r="E675" s="103" t="s">
        <v>200</v>
      </c>
      <c r="F675" s="104">
        <f>B4+(661*B6)</f>
        <v>662</v>
      </c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</row>
    <row r="676" spans="1:65" x14ac:dyDescent="0.2">
      <c r="A676" s="2"/>
      <c r="B676" s="2"/>
      <c r="C676" s="2"/>
      <c r="D676" s="102" t="s">
        <v>656</v>
      </c>
      <c r="E676" s="103" t="s">
        <v>200</v>
      </c>
      <c r="F676" s="104">
        <f>B4+(662*B6)</f>
        <v>663</v>
      </c>
      <c r="G676" s="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</row>
    <row r="677" spans="1:65" x14ac:dyDescent="0.2">
      <c r="A677" s="2"/>
      <c r="B677" s="2"/>
      <c r="C677" s="2"/>
      <c r="D677" s="102" t="s">
        <v>646</v>
      </c>
      <c r="E677" s="103" t="s">
        <v>200</v>
      </c>
      <c r="F677" s="104">
        <f>B4+(663*B6)</f>
        <v>664</v>
      </c>
      <c r="G677" s="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</row>
    <row r="678" spans="1:65" x14ac:dyDescent="0.2">
      <c r="A678" s="2"/>
      <c r="B678" s="2"/>
      <c r="C678" s="2"/>
      <c r="D678" s="102" t="s">
        <v>647</v>
      </c>
      <c r="E678" s="103" t="s">
        <v>200</v>
      </c>
      <c r="F678" s="104">
        <f>B4+(664*B6)</f>
        <v>665</v>
      </c>
      <c r="G678" s="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</row>
    <row r="679" spans="1:65" x14ac:dyDescent="0.2">
      <c r="A679" s="2"/>
      <c r="B679" s="2"/>
      <c r="C679" s="2"/>
      <c r="D679" s="102" t="s">
        <v>623</v>
      </c>
      <c r="E679" s="103" t="s">
        <v>200</v>
      </c>
      <c r="F679" s="105">
        <f>B4+(665*B6)</f>
        <v>666</v>
      </c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</row>
    <row r="680" spans="1:65" x14ac:dyDescent="0.2">
      <c r="A680" s="2"/>
      <c r="B680" s="2"/>
      <c r="C680" s="2"/>
      <c r="D680" s="102" t="s">
        <v>653</v>
      </c>
      <c r="E680" s="103" t="s">
        <v>200</v>
      </c>
      <c r="F680" s="105">
        <f>B4+(666*B6)</f>
        <v>667</v>
      </c>
      <c r="G680" s="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</row>
    <row r="681" spans="1:65" x14ac:dyDescent="0.2">
      <c r="A681" s="2"/>
      <c r="B681" s="2"/>
      <c r="C681" s="2"/>
      <c r="D681" s="102" t="s">
        <v>671</v>
      </c>
      <c r="E681" s="103" t="s">
        <v>200</v>
      </c>
      <c r="F681" s="104">
        <f>B4+(667*B6)</f>
        <v>668</v>
      </c>
      <c r="G681" s="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</row>
    <row r="682" spans="1:65" x14ac:dyDescent="0.2">
      <c r="A682" s="2"/>
      <c r="B682" s="2"/>
      <c r="C682" s="2"/>
      <c r="D682" s="102" t="s">
        <v>672</v>
      </c>
      <c r="E682" s="103" t="s">
        <v>200</v>
      </c>
      <c r="F682" s="104">
        <f>B4+(668*B6)</f>
        <v>669</v>
      </c>
      <c r="G682" s="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</row>
    <row r="683" spans="1:65" x14ac:dyDescent="0.2">
      <c r="A683" s="2"/>
      <c r="B683" s="2"/>
      <c r="C683" s="2"/>
      <c r="D683" s="102" t="s">
        <v>572</v>
      </c>
      <c r="E683" s="103" t="s">
        <v>200</v>
      </c>
      <c r="F683" s="105">
        <f>B4+(669*B6)</f>
        <v>670</v>
      </c>
      <c r="G683" s="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</row>
    <row r="684" spans="1:65" x14ac:dyDescent="0.2">
      <c r="A684" s="2"/>
      <c r="B684" s="2"/>
      <c r="C684" s="2"/>
      <c r="D684" s="102" t="s">
        <v>665</v>
      </c>
      <c r="E684" s="103" t="s">
        <v>200</v>
      </c>
      <c r="F684" s="105">
        <f>B4+(670*B6)</f>
        <v>671</v>
      </c>
      <c r="G684" s="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</row>
    <row r="685" spans="1:65" x14ac:dyDescent="0.2">
      <c r="A685" s="2"/>
      <c r="B685" s="2"/>
      <c r="C685" s="2"/>
      <c r="D685" s="102" t="s">
        <v>713</v>
      </c>
      <c r="E685" s="103" t="s">
        <v>200</v>
      </c>
      <c r="F685" s="104">
        <f>B4+(671*B6)</f>
        <v>672</v>
      </c>
      <c r="G685" s="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</row>
    <row r="686" spans="1:65" x14ac:dyDescent="0.2">
      <c r="A686" s="2"/>
      <c r="B686" s="2"/>
      <c r="C686" s="2"/>
      <c r="D686" s="102" t="s">
        <v>624</v>
      </c>
      <c r="E686" s="103" t="s">
        <v>200</v>
      </c>
      <c r="F686" s="104">
        <f>B4+(672*B6)</f>
        <v>673</v>
      </c>
      <c r="G686" s="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</row>
    <row r="687" spans="1:65" x14ac:dyDescent="0.2">
      <c r="A687" s="2"/>
      <c r="B687" s="2"/>
      <c r="C687" s="2"/>
      <c r="D687" s="102" t="s">
        <v>667</v>
      </c>
      <c r="E687" s="103" t="s">
        <v>200</v>
      </c>
      <c r="F687" s="105">
        <f>B4+(673*B6)</f>
        <v>674</v>
      </c>
      <c r="G687" s="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</row>
    <row r="688" spans="1:65" x14ac:dyDescent="0.2">
      <c r="A688" s="2"/>
      <c r="B688" s="2"/>
      <c r="C688" s="2"/>
      <c r="D688" s="102" t="s">
        <v>640</v>
      </c>
      <c r="E688" s="103" t="s">
        <v>200</v>
      </c>
      <c r="F688" s="105">
        <f>B4+(674*B6)</f>
        <v>675</v>
      </c>
      <c r="G688" s="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</row>
    <row r="689" spans="1:65" ht="13.5" thickBot="1" x14ac:dyDescent="0.25">
      <c r="A689" s="2"/>
      <c r="B689" s="2"/>
      <c r="C689" s="2"/>
      <c r="D689" s="102" t="s">
        <v>649</v>
      </c>
      <c r="E689" s="103" t="s">
        <v>200</v>
      </c>
      <c r="F689" s="104">
        <f>B4+(675*B6)</f>
        <v>676</v>
      </c>
      <c r="G689" s="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</row>
    <row r="690" spans="1:65" x14ac:dyDescent="0.2">
      <c r="A690" s="2"/>
      <c r="B690" s="2"/>
      <c r="C690" s="2"/>
      <c r="D690" s="215"/>
      <c r="E690" s="216"/>
      <c r="F690" s="217"/>
      <c r="G690" s="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</row>
    <row r="691" spans="1:65" x14ac:dyDescent="0.2">
      <c r="A691" s="17"/>
      <c r="B691" s="59"/>
      <c r="C691" s="19"/>
      <c r="D691" s="59" t="s">
        <v>384</v>
      </c>
      <c r="E691" s="17"/>
      <c r="F691" s="17"/>
      <c r="G691" s="17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C56B-EFE6-4A85-8293-5ECFA25C697C}">
  <sheetPr>
    <tabColor rgb="FF00B0F0"/>
  </sheetPr>
  <dimension ref="A1:AM799"/>
  <sheetViews>
    <sheetView workbookViewId="0"/>
  </sheetViews>
  <sheetFormatPr defaultRowHeight="12" x14ac:dyDescent="0.2"/>
  <cols>
    <col min="1" max="1" width="5" style="3" customWidth="1"/>
    <col min="2" max="2" width="6.7109375" style="3" customWidth="1"/>
    <col min="3" max="3" width="4.140625" style="3" customWidth="1"/>
    <col min="4" max="5" width="5" style="3" customWidth="1"/>
    <col min="6" max="6" width="6.7109375" style="3" customWidth="1"/>
    <col min="7" max="7" width="7.140625" style="3" customWidth="1"/>
    <col min="8" max="8" width="3.7109375" style="3" customWidth="1"/>
    <col min="9" max="9" width="3.85546875" style="3" customWidth="1"/>
    <col min="10" max="38" width="7.85546875" style="3" customWidth="1"/>
    <col min="39" max="39" width="3.85546875" style="3" customWidth="1"/>
    <col min="40" max="40" width="4.5703125" style="3" customWidth="1"/>
    <col min="41" max="16384" width="9.140625" style="3"/>
  </cols>
  <sheetData>
    <row r="1" spans="1:39" ht="12.75" thickBot="1" x14ac:dyDescent="0.25">
      <c r="A1" s="1" t="s">
        <v>304</v>
      </c>
      <c r="B1" s="223"/>
      <c r="C1" s="223"/>
      <c r="D1" s="223"/>
      <c r="E1" s="223"/>
      <c r="F1" s="223"/>
      <c r="G1" s="223"/>
      <c r="H1" s="224"/>
    </row>
    <row r="2" spans="1:39" ht="12" customHeight="1" thickBot="1" x14ac:dyDescent="0.3">
      <c r="A2" s="223"/>
      <c r="B2" s="225" t="s">
        <v>0</v>
      </c>
      <c r="C2" s="225"/>
      <c r="D2" s="226"/>
      <c r="E2" s="226"/>
      <c r="F2" s="227"/>
      <c r="G2" s="223"/>
      <c r="H2" s="224"/>
      <c r="I2" s="2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265"/>
      <c r="W2" s="266" t="s">
        <v>825</v>
      </c>
      <c r="X2" s="265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30"/>
    </row>
    <row r="3" spans="1:39" ht="12.75" x14ac:dyDescent="0.2">
      <c r="A3" s="223"/>
      <c r="B3" s="223"/>
      <c r="C3" s="223"/>
      <c r="D3" s="223"/>
      <c r="E3" s="223"/>
      <c r="F3" s="223"/>
      <c r="G3" s="229"/>
      <c r="H3" s="230"/>
      <c r="I3" s="131"/>
      <c r="J3" s="256">
        <v>421</v>
      </c>
      <c r="K3" s="257">
        <v>521</v>
      </c>
      <c r="L3" s="257">
        <v>715</v>
      </c>
      <c r="M3" s="257">
        <v>179</v>
      </c>
      <c r="N3" s="257">
        <v>732</v>
      </c>
      <c r="O3" s="257">
        <v>587</v>
      </c>
      <c r="P3" s="257">
        <v>329</v>
      </c>
      <c r="Q3" s="257">
        <v>138</v>
      </c>
      <c r="R3" s="257">
        <v>765</v>
      </c>
      <c r="S3" s="257">
        <v>482</v>
      </c>
      <c r="T3" s="257">
        <v>383</v>
      </c>
      <c r="U3" s="257">
        <v>623</v>
      </c>
      <c r="V3" s="257">
        <v>548</v>
      </c>
      <c r="W3" s="257">
        <v>108</v>
      </c>
      <c r="X3" s="257">
        <v>696</v>
      </c>
      <c r="Y3" s="257">
        <v>240</v>
      </c>
      <c r="Z3" s="257">
        <v>147</v>
      </c>
      <c r="AA3" s="257">
        <v>411</v>
      </c>
      <c r="AB3" s="257">
        <v>286</v>
      </c>
      <c r="AC3" s="257">
        <v>9</v>
      </c>
      <c r="AD3" s="257">
        <v>670</v>
      </c>
      <c r="AE3" s="257">
        <v>469</v>
      </c>
      <c r="AF3" s="257">
        <v>223</v>
      </c>
      <c r="AG3" s="257">
        <v>32</v>
      </c>
      <c r="AH3" s="257">
        <v>599</v>
      </c>
      <c r="AI3" s="257">
        <v>71</v>
      </c>
      <c r="AJ3" s="257">
        <v>269</v>
      </c>
      <c r="AK3" s="263">
        <v>337</v>
      </c>
      <c r="AL3" s="267">
        <f t="shared" ref="AL3:AL30" si="0">SUMSQ(J3:AK3)</f>
        <v>5747770</v>
      </c>
      <c r="AM3" s="132"/>
    </row>
    <row r="4" spans="1:39" ht="12.75" x14ac:dyDescent="0.2">
      <c r="A4" s="231" t="s">
        <v>18</v>
      </c>
      <c r="B4" s="232">
        <v>1</v>
      </c>
      <c r="C4" s="223"/>
      <c r="D4" s="233" t="s">
        <v>19</v>
      </c>
      <c r="E4" s="223"/>
      <c r="F4" s="234" t="s">
        <v>20</v>
      </c>
      <c r="G4" s="223"/>
      <c r="H4" s="224"/>
      <c r="I4" s="131"/>
      <c r="J4" s="258">
        <v>399</v>
      </c>
      <c r="K4" s="259">
        <v>452</v>
      </c>
      <c r="L4" s="259">
        <v>26</v>
      </c>
      <c r="M4" s="259">
        <v>752</v>
      </c>
      <c r="N4" s="259">
        <v>111</v>
      </c>
      <c r="O4" s="259">
        <v>281</v>
      </c>
      <c r="P4" s="259">
        <v>607</v>
      </c>
      <c r="Q4" s="259">
        <v>622</v>
      </c>
      <c r="R4" s="259">
        <v>77</v>
      </c>
      <c r="S4" s="259">
        <v>543</v>
      </c>
      <c r="T4" s="259">
        <v>351</v>
      </c>
      <c r="U4" s="259">
        <v>129</v>
      </c>
      <c r="V4" s="259">
        <v>261</v>
      </c>
      <c r="W4" s="259">
        <v>576</v>
      </c>
      <c r="X4" s="259">
        <v>212</v>
      </c>
      <c r="Y4" s="259">
        <v>513</v>
      </c>
      <c r="Z4" s="259">
        <v>661</v>
      </c>
      <c r="AA4" s="259">
        <v>435</v>
      </c>
      <c r="AB4" s="259">
        <v>235</v>
      </c>
      <c r="AC4" s="259">
        <v>721</v>
      </c>
      <c r="AD4" s="259">
        <v>146</v>
      </c>
      <c r="AE4" s="259">
        <v>187</v>
      </c>
      <c r="AF4" s="259">
        <v>477</v>
      </c>
      <c r="AG4" s="259">
        <v>699</v>
      </c>
      <c r="AH4" s="259">
        <v>52</v>
      </c>
      <c r="AI4" s="259">
        <v>782</v>
      </c>
      <c r="AJ4" s="259">
        <v>312</v>
      </c>
      <c r="AK4" s="260">
        <v>371</v>
      </c>
      <c r="AL4" s="268">
        <f t="shared" si="0"/>
        <v>5747770</v>
      </c>
      <c r="AM4" s="132"/>
    </row>
    <row r="5" spans="1:39" ht="12.75" x14ac:dyDescent="0.2">
      <c r="A5" s="223"/>
      <c r="B5" s="223"/>
      <c r="C5" s="223"/>
      <c r="D5" s="223"/>
      <c r="E5" s="223"/>
      <c r="F5" s="223"/>
      <c r="G5" s="223"/>
      <c r="H5" s="224"/>
      <c r="I5" s="131"/>
      <c r="J5" s="258">
        <v>183</v>
      </c>
      <c r="K5" s="259">
        <v>755</v>
      </c>
      <c r="L5" s="259">
        <v>510</v>
      </c>
      <c r="M5" s="259">
        <v>100</v>
      </c>
      <c r="N5" s="259">
        <v>561</v>
      </c>
      <c r="O5" s="259">
        <v>233</v>
      </c>
      <c r="P5" s="259">
        <v>390</v>
      </c>
      <c r="Q5" s="259">
        <v>353</v>
      </c>
      <c r="R5" s="259">
        <v>327</v>
      </c>
      <c r="S5" s="259">
        <v>80</v>
      </c>
      <c r="T5" s="259">
        <v>627</v>
      </c>
      <c r="U5" s="259">
        <v>480</v>
      </c>
      <c r="V5" s="259">
        <v>777</v>
      </c>
      <c r="W5" s="259">
        <v>651</v>
      </c>
      <c r="X5" s="259">
        <v>119</v>
      </c>
      <c r="Y5" s="259">
        <v>21</v>
      </c>
      <c r="Z5" s="259">
        <v>284</v>
      </c>
      <c r="AA5" s="259">
        <v>151</v>
      </c>
      <c r="AB5" s="259">
        <v>724</v>
      </c>
      <c r="AC5" s="259">
        <v>467</v>
      </c>
      <c r="AD5" s="259">
        <v>437</v>
      </c>
      <c r="AE5" s="259">
        <v>418</v>
      </c>
      <c r="AF5" s="259">
        <v>541</v>
      </c>
      <c r="AG5" s="259">
        <v>197</v>
      </c>
      <c r="AH5" s="259">
        <v>688</v>
      </c>
      <c r="AI5" s="259">
        <v>258</v>
      </c>
      <c r="AJ5" s="259">
        <v>55</v>
      </c>
      <c r="AK5" s="260">
        <v>603</v>
      </c>
      <c r="AL5" s="268">
        <f t="shared" si="0"/>
        <v>5747770</v>
      </c>
      <c r="AM5" s="132"/>
    </row>
    <row r="6" spans="1:39" ht="12.75" x14ac:dyDescent="0.2">
      <c r="A6" s="231" t="s">
        <v>55</v>
      </c>
      <c r="B6" s="232">
        <v>1</v>
      </c>
      <c r="C6" s="223"/>
      <c r="D6" s="233" t="s">
        <v>56</v>
      </c>
      <c r="E6" s="223"/>
      <c r="F6" s="233" t="s">
        <v>57</v>
      </c>
      <c r="G6" s="223"/>
      <c r="H6" s="224"/>
      <c r="I6" s="131"/>
      <c r="J6" s="258">
        <v>474</v>
      </c>
      <c r="K6" s="259">
        <v>85</v>
      </c>
      <c r="L6" s="259">
        <v>241</v>
      </c>
      <c r="M6" s="259">
        <v>567</v>
      </c>
      <c r="N6" s="259">
        <v>155</v>
      </c>
      <c r="O6" s="259">
        <v>525</v>
      </c>
      <c r="P6" s="259">
        <v>340</v>
      </c>
      <c r="Q6" s="259">
        <v>375</v>
      </c>
      <c r="R6" s="259">
        <v>594</v>
      </c>
      <c r="S6" s="259">
        <v>44</v>
      </c>
      <c r="T6" s="259">
        <v>136</v>
      </c>
      <c r="U6" s="259">
        <v>783</v>
      </c>
      <c r="V6" s="259">
        <v>75</v>
      </c>
      <c r="W6" s="259">
        <v>289</v>
      </c>
      <c r="X6" s="259">
        <v>485</v>
      </c>
      <c r="Y6" s="259">
        <v>719</v>
      </c>
      <c r="Z6" s="259">
        <v>27</v>
      </c>
      <c r="AA6" s="259">
        <v>668</v>
      </c>
      <c r="AB6" s="259">
        <v>744</v>
      </c>
      <c r="AC6" s="259">
        <v>174</v>
      </c>
      <c r="AD6" s="259">
        <v>403</v>
      </c>
      <c r="AE6" s="259">
        <v>424</v>
      </c>
      <c r="AF6" s="259">
        <v>273</v>
      </c>
      <c r="AG6" s="259">
        <v>631</v>
      </c>
      <c r="AH6" s="259">
        <v>203</v>
      </c>
      <c r="AI6" s="259">
        <v>549</v>
      </c>
      <c r="AJ6" s="259">
        <v>673</v>
      </c>
      <c r="AK6" s="260">
        <v>334</v>
      </c>
      <c r="AL6" s="268">
        <f t="shared" si="0"/>
        <v>5747770</v>
      </c>
      <c r="AM6" s="132"/>
    </row>
    <row r="7" spans="1:39" ht="12.75" x14ac:dyDescent="0.2">
      <c r="A7" s="223"/>
      <c r="B7" s="223"/>
      <c r="C7" s="223"/>
      <c r="D7" s="223"/>
      <c r="E7" s="223"/>
      <c r="F7" s="223"/>
      <c r="G7" s="223"/>
      <c r="H7" s="224"/>
      <c r="I7" s="131"/>
      <c r="J7" s="258">
        <v>706</v>
      </c>
      <c r="K7" s="259">
        <v>575</v>
      </c>
      <c r="L7" s="259">
        <v>291</v>
      </c>
      <c r="M7" s="259">
        <v>446</v>
      </c>
      <c r="N7" s="259">
        <v>653</v>
      </c>
      <c r="O7" s="259">
        <v>19</v>
      </c>
      <c r="P7" s="259">
        <v>643</v>
      </c>
      <c r="Q7" s="259">
        <v>592</v>
      </c>
      <c r="R7" s="259">
        <v>388</v>
      </c>
      <c r="S7" s="259">
        <v>679</v>
      </c>
      <c r="T7" s="259">
        <v>268</v>
      </c>
      <c r="U7" s="259">
        <v>29</v>
      </c>
      <c r="V7" s="259">
        <v>325</v>
      </c>
      <c r="W7" s="259">
        <v>245</v>
      </c>
      <c r="X7" s="259">
        <v>553</v>
      </c>
      <c r="Y7" s="259">
        <v>465</v>
      </c>
      <c r="Z7" s="259">
        <v>729</v>
      </c>
      <c r="AA7" s="259">
        <v>520</v>
      </c>
      <c r="AB7" s="259">
        <v>91</v>
      </c>
      <c r="AC7" s="259">
        <v>416</v>
      </c>
      <c r="AD7" s="259">
        <v>172</v>
      </c>
      <c r="AE7" s="259">
        <v>167</v>
      </c>
      <c r="AF7" s="259">
        <v>775</v>
      </c>
      <c r="AG7" s="259">
        <v>121</v>
      </c>
      <c r="AH7" s="259">
        <v>362</v>
      </c>
      <c r="AI7" s="259">
        <v>487</v>
      </c>
      <c r="AJ7" s="259">
        <v>211</v>
      </c>
      <c r="AK7" s="260">
        <v>62</v>
      </c>
      <c r="AL7" s="268">
        <f t="shared" si="0"/>
        <v>5747770</v>
      </c>
      <c r="AM7" s="132"/>
    </row>
    <row r="8" spans="1:39" ht="12.75" x14ac:dyDescent="0.2">
      <c r="A8" s="231" t="s">
        <v>92</v>
      </c>
      <c r="B8" s="235">
        <f>SUM(F14:F797)/C12</f>
        <v>10990</v>
      </c>
      <c r="C8" s="223"/>
      <c r="D8" s="223" t="s">
        <v>736</v>
      </c>
      <c r="E8" s="223"/>
      <c r="F8" s="223"/>
      <c r="G8" s="223"/>
      <c r="H8" s="224"/>
      <c r="I8" s="131"/>
      <c r="J8" s="258">
        <v>17</v>
      </c>
      <c r="K8" s="259">
        <v>398</v>
      </c>
      <c r="L8" s="259">
        <v>648</v>
      </c>
      <c r="M8" s="259">
        <v>149</v>
      </c>
      <c r="N8" s="259">
        <v>301</v>
      </c>
      <c r="O8" s="259">
        <v>711</v>
      </c>
      <c r="P8" s="259">
        <v>533</v>
      </c>
      <c r="Q8" s="259">
        <v>332</v>
      </c>
      <c r="R8" s="259">
        <v>352</v>
      </c>
      <c r="S8" s="259">
        <v>222</v>
      </c>
      <c r="T8" s="259">
        <v>35</v>
      </c>
      <c r="U8" s="259">
        <v>687</v>
      </c>
      <c r="V8" s="259">
        <v>615</v>
      </c>
      <c r="W8" s="259">
        <v>523</v>
      </c>
      <c r="X8" s="259">
        <v>271</v>
      </c>
      <c r="Y8" s="259">
        <v>195</v>
      </c>
      <c r="Z8" s="259">
        <v>99</v>
      </c>
      <c r="AA8" s="259">
        <v>735</v>
      </c>
      <c r="AB8" s="259">
        <v>586</v>
      </c>
      <c r="AC8" s="259">
        <v>436</v>
      </c>
      <c r="AD8" s="259">
        <v>472</v>
      </c>
      <c r="AE8" s="259">
        <v>225</v>
      </c>
      <c r="AF8" s="259">
        <v>67</v>
      </c>
      <c r="AG8" s="259">
        <v>497</v>
      </c>
      <c r="AH8" s="259">
        <v>625</v>
      </c>
      <c r="AI8" s="259">
        <v>116</v>
      </c>
      <c r="AJ8" s="259">
        <v>370</v>
      </c>
      <c r="AK8" s="260">
        <v>773</v>
      </c>
      <c r="AL8" s="268">
        <f t="shared" si="0"/>
        <v>5747770</v>
      </c>
      <c r="AM8" s="132"/>
    </row>
    <row r="9" spans="1:39" ht="12.75" x14ac:dyDescent="0.2">
      <c r="A9" s="223"/>
      <c r="B9" s="223"/>
      <c r="C9" s="223"/>
      <c r="D9" s="223"/>
      <c r="E9" s="223"/>
      <c r="F9" s="223"/>
      <c r="G9" s="223"/>
      <c r="H9" s="224"/>
      <c r="I9" s="131"/>
      <c r="J9" s="258">
        <v>515</v>
      </c>
      <c r="K9" s="259">
        <v>429</v>
      </c>
      <c r="L9" s="259">
        <v>164</v>
      </c>
      <c r="M9" s="259">
        <v>665</v>
      </c>
      <c r="N9" s="259">
        <v>243</v>
      </c>
      <c r="O9" s="259">
        <v>464</v>
      </c>
      <c r="P9" s="259">
        <v>43</v>
      </c>
      <c r="Q9" s="259">
        <v>83</v>
      </c>
      <c r="R9" s="259">
        <v>483</v>
      </c>
      <c r="S9" s="259">
        <v>605</v>
      </c>
      <c r="T9" s="259">
        <v>698</v>
      </c>
      <c r="U9" s="259">
        <v>202</v>
      </c>
      <c r="V9" s="259">
        <v>365</v>
      </c>
      <c r="W9" s="259">
        <v>4</v>
      </c>
      <c r="X9" s="259">
        <v>760</v>
      </c>
      <c r="Y9" s="259">
        <v>393</v>
      </c>
      <c r="Z9" s="259">
        <v>566</v>
      </c>
      <c r="AA9" s="259">
        <v>110</v>
      </c>
      <c r="AB9" s="259">
        <v>185</v>
      </c>
      <c r="AC9" s="259">
        <v>287</v>
      </c>
      <c r="AD9" s="259">
        <v>727</v>
      </c>
      <c r="AE9" s="259">
        <v>743</v>
      </c>
      <c r="AF9" s="259">
        <v>324</v>
      </c>
      <c r="AG9" s="259">
        <v>551</v>
      </c>
      <c r="AH9" s="259">
        <v>133</v>
      </c>
      <c r="AI9" s="259">
        <v>640</v>
      </c>
      <c r="AJ9" s="259">
        <v>345</v>
      </c>
      <c r="AK9" s="260">
        <v>263</v>
      </c>
      <c r="AL9" s="268">
        <f t="shared" si="0"/>
        <v>5747770</v>
      </c>
      <c r="AM9" s="132"/>
    </row>
    <row r="10" spans="1:39" ht="12.75" x14ac:dyDescent="0.2">
      <c r="A10" s="231" t="s">
        <v>92</v>
      </c>
      <c r="B10" s="235">
        <f>(1/2)*C12*(2*B4+B6*(C12^2-1))</f>
        <v>10990</v>
      </c>
      <c r="C10" s="223"/>
      <c r="D10" s="233" t="s">
        <v>128</v>
      </c>
      <c r="E10" s="233"/>
      <c r="F10" s="223"/>
      <c r="G10" s="223"/>
      <c r="H10" s="224"/>
      <c r="I10" s="131"/>
      <c r="J10" s="258">
        <v>228</v>
      </c>
      <c r="K10" s="259">
        <v>161</v>
      </c>
      <c r="L10" s="259">
        <v>447</v>
      </c>
      <c r="M10" s="259">
        <v>299</v>
      </c>
      <c r="N10" s="259">
        <v>528</v>
      </c>
      <c r="O10" s="259">
        <v>175</v>
      </c>
      <c r="P10" s="259">
        <v>678</v>
      </c>
      <c r="Q10" s="259">
        <v>772</v>
      </c>
      <c r="R10" s="259">
        <v>54</v>
      </c>
      <c r="S10" s="259">
        <v>373</v>
      </c>
      <c r="T10" s="259">
        <v>213</v>
      </c>
      <c r="U10" s="259">
        <v>319</v>
      </c>
      <c r="V10" s="259">
        <v>127</v>
      </c>
      <c r="W10" s="259">
        <v>701</v>
      </c>
      <c r="X10" s="259">
        <v>57</v>
      </c>
      <c r="Y10" s="259">
        <v>659</v>
      </c>
      <c r="Z10" s="259">
        <v>459</v>
      </c>
      <c r="AA10" s="259">
        <v>577</v>
      </c>
      <c r="AB10" s="259">
        <v>401</v>
      </c>
      <c r="AC10" s="259">
        <v>754</v>
      </c>
      <c r="AD10" s="259">
        <v>16</v>
      </c>
      <c r="AE10" s="259">
        <v>90</v>
      </c>
      <c r="AF10" s="259">
        <v>595</v>
      </c>
      <c r="AG10" s="259">
        <v>276</v>
      </c>
      <c r="AH10" s="259">
        <v>495</v>
      </c>
      <c r="AI10" s="259">
        <v>363</v>
      </c>
      <c r="AJ10" s="259">
        <v>637</v>
      </c>
      <c r="AK10" s="260">
        <v>536</v>
      </c>
      <c r="AL10" s="268">
        <f t="shared" si="0"/>
        <v>5747770</v>
      </c>
      <c r="AM10" s="132"/>
    </row>
    <row r="11" spans="1:39" ht="12.75" x14ac:dyDescent="0.2">
      <c r="A11" s="223"/>
      <c r="B11" s="223"/>
      <c r="C11" s="223"/>
      <c r="D11" s="236" t="s">
        <v>146</v>
      </c>
      <c r="E11" s="223"/>
      <c r="F11" s="223"/>
      <c r="G11" s="223"/>
      <c r="H11" s="224"/>
      <c r="I11" s="131"/>
      <c r="J11" s="258">
        <v>304</v>
      </c>
      <c r="K11" s="259">
        <v>663</v>
      </c>
      <c r="L11" s="259">
        <v>408</v>
      </c>
      <c r="M11" s="259">
        <v>251</v>
      </c>
      <c r="N11" s="259">
        <v>7</v>
      </c>
      <c r="O11" s="259">
        <v>166</v>
      </c>
      <c r="P11" s="259">
        <v>207</v>
      </c>
      <c r="Q11" s="259">
        <v>253</v>
      </c>
      <c r="R11" s="259">
        <v>689</v>
      </c>
      <c r="S11" s="259">
        <v>357</v>
      </c>
      <c r="T11" s="259">
        <v>60</v>
      </c>
      <c r="U11" s="259">
        <v>597</v>
      </c>
      <c r="V11" s="259">
        <v>34</v>
      </c>
      <c r="W11" s="259">
        <v>463</v>
      </c>
      <c r="X11" s="259">
        <v>323</v>
      </c>
      <c r="Y11" s="259">
        <v>734</v>
      </c>
      <c r="Z11" s="259">
        <v>177</v>
      </c>
      <c r="AA11" s="259">
        <v>704</v>
      </c>
      <c r="AB11" s="259">
        <v>441</v>
      </c>
      <c r="AC11" s="259">
        <v>101</v>
      </c>
      <c r="AD11" s="259">
        <v>505</v>
      </c>
      <c r="AE11" s="259">
        <v>571</v>
      </c>
      <c r="AF11" s="259">
        <v>642</v>
      </c>
      <c r="AG11" s="259">
        <v>763</v>
      </c>
      <c r="AH11" s="259">
        <v>559</v>
      </c>
      <c r="AI11" s="259">
        <v>380</v>
      </c>
      <c r="AJ11" s="259">
        <v>131</v>
      </c>
      <c r="AK11" s="260">
        <v>500</v>
      </c>
      <c r="AL11" s="268">
        <f t="shared" si="0"/>
        <v>5747770</v>
      </c>
      <c r="AM11" s="132"/>
    </row>
    <row r="12" spans="1:39" ht="12.75" x14ac:dyDescent="0.2">
      <c r="A12" s="237"/>
      <c r="B12" s="238" t="s">
        <v>164</v>
      </c>
      <c r="C12" s="239">
        <v>28</v>
      </c>
      <c r="D12" s="223"/>
      <c r="E12" s="223"/>
      <c r="F12" s="223"/>
      <c r="G12" s="223"/>
      <c r="H12" s="224"/>
      <c r="I12" s="131"/>
      <c r="J12" s="258">
        <v>671</v>
      </c>
      <c r="K12" s="259">
        <v>296</v>
      </c>
      <c r="L12" s="259">
        <v>169</v>
      </c>
      <c r="M12" s="259">
        <v>519</v>
      </c>
      <c r="N12" s="259">
        <v>726</v>
      </c>
      <c r="O12" s="259">
        <v>745</v>
      </c>
      <c r="P12" s="259">
        <v>780</v>
      </c>
      <c r="Q12" s="259">
        <v>539</v>
      </c>
      <c r="R12" s="259">
        <v>200</v>
      </c>
      <c r="S12" s="259">
        <v>635</v>
      </c>
      <c r="T12" s="259">
        <v>317</v>
      </c>
      <c r="U12" s="259">
        <v>385</v>
      </c>
      <c r="V12" s="259">
        <v>683</v>
      </c>
      <c r="W12" s="259">
        <v>426</v>
      </c>
      <c r="X12" s="259">
        <v>342</v>
      </c>
      <c r="Y12" s="259">
        <v>95</v>
      </c>
      <c r="Z12" s="259">
        <v>413</v>
      </c>
      <c r="AA12" s="259">
        <v>457</v>
      </c>
      <c r="AB12" s="259">
        <v>159</v>
      </c>
      <c r="AC12" s="259">
        <v>564</v>
      </c>
      <c r="AD12" s="259">
        <v>231</v>
      </c>
      <c r="AE12" s="259">
        <v>24</v>
      </c>
      <c r="AF12" s="259">
        <v>45</v>
      </c>
      <c r="AG12" s="259">
        <v>82</v>
      </c>
      <c r="AH12" s="259">
        <v>267</v>
      </c>
      <c r="AI12" s="259">
        <v>589</v>
      </c>
      <c r="AJ12" s="259">
        <v>492</v>
      </c>
      <c r="AK12" s="260">
        <v>139</v>
      </c>
      <c r="AL12" s="268">
        <f t="shared" si="0"/>
        <v>5747770</v>
      </c>
      <c r="AM12" s="132"/>
    </row>
    <row r="13" spans="1:39" ht="13.5" thickBot="1" x14ac:dyDescent="0.25">
      <c r="A13" s="223"/>
      <c r="B13" s="240"/>
      <c r="C13" s="241"/>
      <c r="D13" s="242"/>
      <c r="E13" s="237" t="s">
        <v>182</v>
      </c>
      <c r="F13" s="242"/>
      <c r="G13" s="223"/>
      <c r="H13" s="224"/>
      <c r="I13" s="131"/>
      <c r="J13" s="258">
        <v>156</v>
      </c>
      <c r="K13" s="259">
        <v>250</v>
      </c>
      <c r="L13" s="259">
        <v>455</v>
      </c>
      <c r="M13" s="259">
        <v>6</v>
      </c>
      <c r="N13" s="259">
        <v>409</v>
      </c>
      <c r="O13" s="259">
        <v>88</v>
      </c>
      <c r="P13" s="259">
        <v>65</v>
      </c>
      <c r="Q13" s="259">
        <v>491</v>
      </c>
      <c r="R13" s="259">
        <v>279</v>
      </c>
      <c r="S13" s="259">
        <v>113</v>
      </c>
      <c r="T13" s="259">
        <v>609</v>
      </c>
      <c r="U13" s="259">
        <v>355</v>
      </c>
      <c r="V13" s="259">
        <v>220</v>
      </c>
      <c r="W13" s="259">
        <v>739</v>
      </c>
      <c r="X13" s="259">
        <v>39</v>
      </c>
      <c r="Y13" s="259">
        <v>584</v>
      </c>
      <c r="Z13" s="259">
        <v>439</v>
      </c>
      <c r="AA13" s="259">
        <v>189</v>
      </c>
      <c r="AB13" s="259">
        <v>645</v>
      </c>
      <c r="AC13" s="259">
        <v>531</v>
      </c>
      <c r="AD13" s="259">
        <v>295</v>
      </c>
      <c r="AE13" s="259">
        <v>709</v>
      </c>
      <c r="AF13" s="259">
        <v>676</v>
      </c>
      <c r="AG13" s="259">
        <v>381</v>
      </c>
      <c r="AH13" s="259">
        <v>762</v>
      </c>
      <c r="AI13" s="259">
        <v>315</v>
      </c>
      <c r="AJ13" s="259">
        <v>558</v>
      </c>
      <c r="AK13" s="260">
        <v>632</v>
      </c>
      <c r="AL13" s="268">
        <f t="shared" si="0"/>
        <v>5747770</v>
      </c>
      <c r="AM13" s="132"/>
    </row>
    <row r="14" spans="1:39" ht="12.75" x14ac:dyDescent="0.2">
      <c r="A14" s="223"/>
      <c r="B14" s="223"/>
      <c r="C14" s="223"/>
      <c r="D14" s="243" t="s">
        <v>68</v>
      </c>
      <c r="E14" s="244" t="s">
        <v>200</v>
      </c>
      <c r="F14" s="245">
        <f>B4+(0*B6)</f>
        <v>1</v>
      </c>
      <c r="G14" s="223"/>
      <c r="H14" s="224"/>
      <c r="I14" s="131"/>
      <c r="J14" s="258">
        <v>569</v>
      </c>
      <c r="K14" s="259">
        <v>11</v>
      </c>
      <c r="L14" s="259">
        <v>749</v>
      </c>
      <c r="M14" s="259">
        <v>717</v>
      </c>
      <c r="N14" s="259">
        <v>454</v>
      </c>
      <c r="O14" s="259">
        <v>407</v>
      </c>
      <c r="P14" s="259">
        <v>128</v>
      </c>
      <c r="Q14" s="259">
        <v>691</v>
      </c>
      <c r="R14" s="259">
        <v>617</v>
      </c>
      <c r="S14" s="259">
        <v>256</v>
      </c>
      <c r="T14" s="259">
        <v>503</v>
      </c>
      <c r="U14" s="259">
        <v>556</v>
      </c>
      <c r="V14" s="259">
        <v>343</v>
      </c>
      <c r="W14" s="259">
        <v>194</v>
      </c>
      <c r="X14" s="259">
        <v>614</v>
      </c>
      <c r="Y14" s="259">
        <v>427</v>
      </c>
      <c r="Z14" s="259">
        <v>248</v>
      </c>
      <c r="AA14" s="259">
        <v>307</v>
      </c>
      <c r="AB14" s="259">
        <v>508</v>
      </c>
      <c r="AC14" s="259">
        <v>141</v>
      </c>
      <c r="AD14" s="259">
        <v>103</v>
      </c>
      <c r="AE14" s="259">
        <v>660</v>
      </c>
      <c r="AF14" s="259">
        <v>379</v>
      </c>
      <c r="AG14" s="259">
        <v>314</v>
      </c>
      <c r="AH14" s="259">
        <v>73</v>
      </c>
      <c r="AI14" s="259">
        <v>49</v>
      </c>
      <c r="AJ14" s="259">
        <v>767</v>
      </c>
      <c r="AK14" s="260">
        <v>205</v>
      </c>
      <c r="AL14" s="268">
        <f t="shared" si="0"/>
        <v>5747770</v>
      </c>
      <c r="AM14" s="132"/>
    </row>
    <row r="15" spans="1:39" ht="12.75" x14ac:dyDescent="0.2">
      <c r="A15" s="223"/>
      <c r="B15" s="223"/>
      <c r="C15" s="223"/>
      <c r="D15" s="246" t="s">
        <v>218</v>
      </c>
      <c r="E15" s="247" t="s">
        <v>200</v>
      </c>
      <c r="F15" s="248">
        <f>B4+(1*B6)</f>
        <v>2</v>
      </c>
      <c r="G15" s="223"/>
      <c r="H15" s="224"/>
      <c r="I15" s="131"/>
      <c r="J15" s="258">
        <v>105</v>
      </c>
      <c r="K15" s="259">
        <v>192</v>
      </c>
      <c r="L15" s="259">
        <v>579</v>
      </c>
      <c r="M15" s="259">
        <v>396</v>
      </c>
      <c r="N15" s="259">
        <v>431</v>
      </c>
      <c r="O15" s="259">
        <v>650</v>
      </c>
      <c r="P15" s="259">
        <v>259</v>
      </c>
      <c r="Q15" s="259">
        <v>37</v>
      </c>
      <c r="R15" s="259">
        <v>547</v>
      </c>
      <c r="S15" s="259">
        <v>335</v>
      </c>
      <c r="T15" s="259">
        <v>757</v>
      </c>
      <c r="U15" s="259">
        <v>72</v>
      </c>
      <c r="V15" s="259">
        <v>502</v>
      </c>
      <c r="W15" s="259">
        <v>157</v>
      </c>
      <c r="X15" s="259">
        <v>633</v>
      </c>
      <c r="Y15" s="259">
        <v>306</v>
      </c>
      <c r="Z15" s="259">
        <v>716</v>
      </c>
      <c r="AA15" s="259">
        <v>1</v>
      </c>
      <c r="AB15" s="259">
        <v>475</v>
      </c>
      <c r="AC15" s="259">
        <v>239</v>
      </c>
      <c r="AD15" s="259">
        <v>737</v>
      </c>
      <c r="AE15" s="259">
        <v>511</v>
      </c>
      <c r="AF15" s="259">
        <v>118</v>
      </c>
      <c r="AG15" s="259">
        <v>347</v>
      </c>
      <c r="AH15" s="259">
        <v>368</v>
      </c>
      <c r="AI15" s="259">
        <v>215</v>
      </c>
      <c r="AJ15" s="259">
        <v>612</v>
      </c>
      <c r="AK15" s="260">
        <v>693</v>
      </c>
      <c r="AL15" s="268">
        <f t="shared" si="0"/>
        <v>5747770</v>
      </c>
      <c r="AM15" s="132"/>
    </row>
    <row r="16" spans="1:39" ht="12.75" x14ac:dyDescent="0.2">
      <c r="A16" s="223"/>
      <c r="B16" s="223"/>
      <c r="C16" s="223"/>
      <c r="D16" s="246" t="s">
        <v>115</v>
      </c>
      <c r="E16" s="247" t="s">
        <v>200</v>
      </c>
      <c r="F16" s="248">
        <f>B4+(2*B6)</f>
        <v>3</v>
      </c>
      <c r="G16" s="223"/>
      <c r="H16" s="224"/>
      <c r="I16" s="131"/>
      <c r="J16" s="258">
        <v>747</v>
      </c>
      <c r="K16" s="259">
        <v>707</v>
      </c>
      <c r="L16" s="259">
        <v>93</v>
      </c>
      <c r="M16" s="259">
        <v>449</v>
      </c>
      <c r="N16" s="259">
        <v>184</v>
      </c>
      <c r="O16" s="259">
        <v>444</v>
      </c>
      <c r="P16" s="259">
        <v>493</v>
      </c>
      <c r="Q16" s="259">
        <v>217</v>
      </c>
      <c r="R16" s="259">
        <v>123</v>
      </c>
      <c r="S16" s="259">
        <v>771</v>
      </c>
      <c r="T16" s="259">
        <v>538</v>
      </c>
      <c r="U16" s="259">
        <v>278</v>
      </c>
      <c r="V16" s="259">
        <v>620</v>
      </c>
      <c r="W16" s="259">
        <v>419</v>
      </c>
      <c r="X16" s="259">
        <v>391</v>
      </c>
      <c r="Y16" s="259">
        <v>144</v>
      </c>
      <c r="Z16" s="259">
        <v>530</v>
      </c>
      <c r="AA16" s="259">
        <v>230</v>
      </c>
      <c r="AB16" s="259">
        <v>15</v>
      </c>
      <c r="AC16" s="259">
        <v>655</v>
      </c>
      <c r="AD16" s="259">
        <v>581</v>
      </c>
      <c r="AE16" s="259">
        <v>297</v>
      </c>
      <c r="AF16" s="259">
        <v>360</v>
      </c>
      <c r="AG16" s="259">
        <v>604</v>
      </c>
      <c r="AH16" s="259">
        <v>309</v>
      </c>
      <c r="AI16" s="259">
        <v>681</v>
      </c>
      <c r="AJ16" s="259">
        <v>63</v>
      </c>
      <c r="AK16" s="260">
        <v>47</v>
      </c>
      <c r="AL16" s="268">
        <f t="shared" si="0"/>
        <v>5747770</v>
      </c>
      <c r="AM16" s="132"/>
    </row>
    <row r="17" spans="1:39" ht="12.75" x14ac:dyDescent="0.2">
      <c r="A17" s="223"/>
      <c r="B17" s="223"/>
      <c r="C17" s="223"/>
      <c r="D17" s="246" t="s">
        <v>252</v>
      </c>
      <c r="E17" s="247" t="s">
        <v>200</v>
      </c>
      <c r="F17" s="249">
        <f>B4+(3*B6)</f>
        <v>4</v>
      </c>
      <c r="G17" s="223"/>
      <c r="H17" s="224"/>
      <c r="I17" s="131"/>
      <c r="J17" s="258">
        <v>738</v>
      </c>
      <c r="K17" s="259">
        <v>722</v>
      </c>
      <c r="L17" s="259">
        <v>104</v>
      </c>
      <c r="M17" s="259">
        <v>476</v>
      </c>
      <c r="N17" s="259">
        <v>181</v>
      </c>
      <c r="O17" s="259">
        <v>425</v>
      </c>
      <c r="P17" s="259">
        <v>488</v>
      </c>
      <c r="Q17" s="259">
        <v>204</v>
      </c>
      <c r="R17" s="259">
        <v>130</v>
      </c>
      <c r="S17" s="259">
        <v>770</v>
      </c>
      <c r="T17" s="259">
        <v>555</v>
      </c>
      <c r="U17" s="259">
        <v>255</v>
      </c>
      <c r="V17" s="259">
        <v>641</v>
      </c>
      <c r="W17" s="259">
        <v>394</v>
      </c>
      <c r="X17" s="259">
        <v>366</v>
      </c>
      <c r="Y17" s="259">
        <v>165</v>
      </c>
      <c r="Z17" s="259">
        <v>507</v>
      </c>
      <c r="AA17" s="259">
        <v>247</v>
      </c>
      <c r="AB17" s="259">
        <v>14</v>
      </c>
      <c r="AC17" s="259">
        <v>662</v>
      </c>
      <c r="AD17" s="259">
        <v>568</v>
      </c>
      <c r="AE17" s="259">
        <v>292</v>
      </c>
      <c r="AF17" s="259">
        <v>341</v>
      </c>
      <c r="AG17" s="259">
        <v>601</v>
      </c>
      <c r="AH17" s="259">
        <v>336</v>
      </c>
      <c r="AI17" s="259">
        <v>692</v>
      </c>
      <c r="AJ17" s="259">
        <v>78</v>
      </c>
      <c r="AK17" s="260">
        <v>38</v>
      </c>
      <c r="AL17" s="268">
        <f t="shared" si="0"/>
        <v>5747770</v>
      </c>
      <c r="AM17" s="132"/>
    </row>
    <row r="18" spans="1:39" ht="12.75" x14ac:dyDescent="0.2">
      <c r="A18" s="223"/>
      <c r="B18" s="223"/>
      <c r="C18" s="223"/>
      <c r="D18" s="246" t="s">
        <v>180</v>
      </c>
      <c r="E18" s="247" t="s">
        <v>200</v>
      </c>
      <c r="F18" s="248">
        <f>B4+(4*B6)</f>
        <v>5</v>
      </c>
      <c r="G18" s="223"/>
      <c r="H18" s="224"/>
      <c r="I18" s="131"/>
      <c r="J18" s="258">
        <v>92</v>
      </c>
      <c r="K18" s="259">
        <v>173</v>
      </c>
      <c r="L18" s="259">
        <v>570</v>
      </c>
      <c r="M18" s="259">
        <v>417</v>
      </c>
      <c r="N18" s="259">
        <v>438</v>
      </c>
      <c r="O18" s="259">
        <v>667</v>
      </c>
      <c r="P18" s="259">
        <v>274</v>
      </c>
      <c r="Q18" s="259">
        <v>48</v>
      </c>
      <c r="R18" s="259">
        <v>546</v>
      </c>
      <c r="S18" s="259">
        <v>310</v>
      </c>
      <c r="T18" s="259">
        <v>784</v>
      </c>
      <c r="U18" s="259">
        <v>69</v>
      </c>
      <c r="V18" s="259">
        <v>479</v>
      </c>
      <c r="W18" s="259">
        <v>152</v>
      </c>
      <c r="X18" s="259">
        <v>628</v>
      </c>
      <c r="Y18" s="259">
        <v>283</v>
      </c>
      <c r="Z18" s="259">
        <v>713</v>
      </c>
      <c r="AA18" s="259">
        <v>28</v>
      </c>
      <c r="AB18" s="259">
        <v>450</v>
      </c>
      <c r="AC18" s="259">
        <v>238</v>
      </c>
      <c r="AD18" s="259">
        <v>748</v>
      </c>
      <c r="AE18" s="259">
        <v>526</v>
      </c>
      <c r="AF18" s="259">
        <v>135</v>
      </c>
      <c r="AG18" s="259">
        <v>354</v>
      </c>
      <c r="AH18" s="259">
        <v>389</v>
      </c>
      <c r="AI18" s="259">
        <v>206</v>
      </c>
      <c r="AJ18" s="259">
        <v>593</v>
      </c>
      <c r="AK18" s="260">
        <v>680</v>
      </c>
      <c r="AL18" s="268">
        <f t="shared" si="0"/>
        <v>5747770</v>
      </c>
      <c r="AM18" s="132"/>
    </row>
    <row r="19" spans="1:39" ht="12.75" x14ac:dyDescent="0.2">
      <c r="A19" s="223"/>
      <c r="B19" s="223"/>
      <c r="C19" s="223"/>
      <c r="D19" s="246" t="s">
        <v>50</v>
      </c>
      <c r="E19" s="247" t="s">
        <v>200</v>
      </c>
      <c r="F19" s="248">
        <f>B4+(5*B6)</f>
        <v>6</v>
      </c>
      <c r="G19" s="223"/>
      <c r="H19" s="224"/>
      <c r="I19" s="131"/>
      <c r="J19" s="258">
        <v>580</v>
      </c>
      <c r="K19" s="259">
        <v>18</v>
      </c>
      <c r="L19" s="259">
        <v>736</v>
      </c>
      <c r="M19" s="259">
        <v>712</v>
      </c>
      <c r="N19" s="259">
        <v>471</v>
      </c>
      <c r="O19" s="259">
        <v>406</v>
      </c>
      <c r="P19" s="259">
        <v>125</v>
      </c>
      <c r="Q19" s="259">
        <v>682</v>
      </c>
      <c r="R19" s="259">
        <v>644</v>
      </c>
      <c r="S19" s="259">
        <v>277</v>
      </c>
      <c r="T19" s="259">
        <v>478</v>
      </c>
      <c r="U19" s="259">
        <v>537</v>
      </c>
      <c r="V19" s="259">
        <v>358</v>
      </c>
      <c r="W19" s="259">
        <v>171</v>
      </c>
      <c r="X19" s="259">
        <v>591</v>
      </c>
      <c r="Y19" s="259">
        <v>442</v>
      </c>
      <c r="Z19" s="259">
        <v>229</v>
      </c>
      <c r="AA19" s="259">
        <v>282</v>
      </c>
      <c r="AB19" s="259">
        <v>529</v>
      </c>
      <c r="AC19" s="259">
        <v>168</v>
      </c>
      <c r="AD19" s="259">
        <v>94</v>
      </c>
      <c r="AE19" s="259">
        <v>657</v>
      </c>
      <c r="AF19" s="259">
        <v>378</v>
      </c>
      <c r="AG19" s="259">
        <v>331</v>
      </c>
      <c r="AH19" s="259">
        <v>68</v>
      </c>
      <c r="AI19" s="259">
        <v>36</v>
      </c>
      <c r="AJ19" s="259">
        <v>774</v>
      </c>
      <c r="AK19" s="260">
        <v>216</v>
      </c>
      <c r="AL19" s="268">
        <f t="shared" si="0"/>
        <v>5747770</v>
      </c>
      <c r="AM19" s="132"/>
    </row>
    <row r="20" spans="1:39" ht="12.75" x14ac:dyDescent="0.2">
      <c r="A20" s="223"/>
      <c r="B20" s="223"/>
      <c r="C20" s="223"/>
      <c r="D20" s="246" t="s">
        <v>228</v>
      </c>
      <c r="E20" s="247" t="s">
        <v>200</v>
      </c>
      <c r="F20" s="249">
        <f>B4+(6*B6)</f>
        <v>7</v>
      </c>
      <c r="G20" s="223"/>
      <c r="H20" s="224"/>
      <c r="I20" s="131"/>
      <c r="J20" s="258">
        <v>153</v>
      </c>
      <c r="K20" s="259">
        <v>227</v>
      </c>
      <c r="L20" s="259">
        <v>470</v>
      </c>
      <c r="M20" s="259">
        <v>23</v>
      </c>
      <c r="N20" s="259">
        <v>404</v>
      </c>
      <c r="O20" s="259">
        <v>109</v>
      </c>
      <c r="P20" s="259">
        <v>76</v>
      </c>
      <c r="Q20" s="259">
        <v>490</v>
      </c>
      <c r="R20" s="259">
        <v>254</v>
      </c>
      <c r="S20" s="259">
        <v>140</v>
      </c>
      <c r="T20" s="259">
        <v>596</v>
      </c>
      <c r="U20" s="259">
        <v>346</v>
      </c>
      <c r="V20" s="259">
        <v>201</v>
      </c>
      <c r="W20" s="259">
        <v>746</v>
      </c>
      <c r="X20" s="259">
        <v>46</v>
      </c>
      <c r="Y20" s="259">
        <v>565</v>
      </c>
      <c r="Z20" s="259">
        <v>430</v>
      </c>
      <c r="AA20" s="259">
        <v>176</v>
      </c>
      <c r="AB20" s="259">
        <v>672</v>
      </c>
      <c r="AC20" s="259">
        <v>506</v>
      </c>
      <c r="AD20" s="259">
        <v>294</v>
      </c>
      <c r="AE20" s="259">
        <v>720</v>
      </c>
      <c r="AF20" s="259">
        <v>697</v>
      </c>
      <c r="AG20" s="259">
        <v>376</v>
      </c>
      <c r="AH20" s="259">
        <v>779</v>
      </c>
      <c r="AI20" s="259">
        <v>330</v>
      </c>
      <c r="AJ20" s="259">
        <v>535</v>
      </c>
      <c r="AK20" s="260">
        <v>629</v>
      </c>
      <c r="AL20" s="268">
        <f t="shared" si="0"/>
        <v>5747770</v>
      </c>
      <c r="AM20" s="132"/>
    </row>
    <row r="21" spans="1:39" ht="12.75" x14ac:dyDescent="0.2">
      <c r="A21" s="223"/>
      <c r="B21" s="223"/>
      <c r="C21" s="223"/>
      <c r="D21" s="246" t="s">
        <v>100</v>
      </c>
      <c r="E21" s="247" t="s">
        <v>200</v>
      </c>
      <c r="F21" s="248">
        <f>B4+(7*B6)</f>
        <v>8</v>
      </c>
      <c r="G21" s="223"/>
      <c r="H21" s="224"/>
      <c r="I21" s="131"/>
      <c r="J21" s="258">
        <v>646</v>
      </c>
      <c r="K21" s="259">
        <v>293</v>
      </c>
      <c r="L21" s="259">
        <v>196</v>
      </c>
      <c r="M21" s="259">
        <v>518</v>
      </c>
      <c r="N21" s="259">
        <v>703</v>
      </c>
      <c r="O21" s="259">
        <v>740</v>
      </c>
      <c r="P21" s="259">
        <v>761</v>
      </c>
      <c r="Q21" s="259">
        <v>554</v>
      </c>
      <c r="R21" s="259">
        <v>221</v>
      </c>
      <c r="S21" s="259">
        <v>626</v>
      </c>
      <c r="T21" s="259">
        <v>328</v>
      </c>
      <c r="U21" s="259">
        <v>372</v>
      </c>
      <c r="V21" s="259">
        <v>690</v>
      </c>
      <c r="W21" s="259">
        <v>443</v>
      </c>
      <c r="X21" s="259">
        <v>359</v>
      </c>
      <c r="Y21" s="259">
        <v>102</v>
      </c>
      <c r="Z21" s="259">
        <v>400</v>
      </c>
      <c r="AA21" s="259">
        <v>468</v>
      </c>
      <c r="AB21" s="259">
        <v>150</v>
      </c>
      <c r="AC21" s="259">
        <v>585</v>
      </c>
      <c r="AD21" s="259">
        <v>246</v>
      </c>
      <c r="AE21" s="259">
        <v>5</v>
      </c>
      <c r="AF21" s="259">
        <v>40</v>
      </c>
      <c r="AG21" s="259">
        <v>59</v>
      </c>
      <c r="AH21" s="259">
        <v>266</v>
      </c>
      <c r="AI21" s="259">
        <v>616</v>
      </c>
      <c r="AJ21" s="259">
        <v>489</v>
      </c>
      <c r="AK21" s="260">
        <v>114</v>
      </c>
      <c r="AL21" s="268">
        <f t="shared" si="0"/>
        <v>5747770</v>
      </c>
      <c r="AM21" s="132"/>
    </row>
    <row r="22" spans="1:39" ht="12.75" x14ac:dyDescent="0.2">
      <c r="A22" s="223"/>
      <c r="B22" s="223"/>
      <c r="C22" s="223"/>
      <c r="D22" s="246" t="s">
        <v>273</v>
      </c>
      <c r="E22" s="247" t="s">
        <v>200</v>
      </c>
      <c r="F22" s="248">
        <f>B4+(8*B6)</f>
        <v>9</v>
      </c>
      <c r="G22" s="223"/>
      <c r="H22" s="224"/>
      <c r="I22" s="131"/>
      <c r="J22" s="258">
        <v>285</v>
      </c>
      <c r="K22" s="259">
        <v>654</v>
      </c>
      <c r="L22" s="259">
        <v>405</v>
      </c>
      <c r="M22" s="259">
        <v>226</v>
      </c>
      <c r="N22" s="259">
        <v>22</v>
      </c>
      <c r="O22" s="259">
        <v>143</v>
      </c>
      <c r="P22" s="259">
        <v>214</v>
      </c>
      <c r="Q22" s="259">
        <v>280</v>
      </c>
      <c r="R22" s="259">
        <v>684</v>
      </c>
      <c r="S22" s="259">
        <v>344</v>
      </c>
      <c r="T22" s="259">
        <v>81</v>
      </c>
      <c r="U22" s="259">
        <v>608</v>
      </c>
      <c r="V22" s="259">
        <v>51</v>
      </c>
      <c r="W22" s="259">
        <v>462</v>
      </c>
      <c r="X22" s="259">
        <v>322</v>
      </c>
      <c r="Y22" s="259">
        <v>751</v>
      </c>
      <c r="Z22" s="259">
        <v>188</v>
      </c>
      <c r="AA22" s="259">
        <v>725</v>
      </c>
      <c r="AB22" s="259">
        <v>428</v>
      </c>
      <c r="AC22" s="259">
        <v>96</v>
      </c>
      <c r="AD22" s="259">
        <v>532</v>
      </c>
      <c r="AE22" s="259">
        <v>578</v>
      </c>
      <c r="AF22" s="259">
        <v>619</v>
      </c>
      <c r="AG22" s="259">
        <v>778</v>
      </c>
      <c r="AH22" s="259">
        <v>534</v>
      </c>
      <c r="AI22" s="259">
        <v>377</v>
      </c>
      <c r="AJ22" s="259">
        <v>122</v>
      </c>
      <c r="AK22" s="260">
        <v>481</v>
      </c>
      <c r="AL22" s="268">
        <f t="shared" si="0"/>
        <v>5747770</v>
      </c>
      <c r="AM22" s="132"/>
    </row>
    <row r="23" spans="1:39" ht="12.75" x14ac:dyDescent="0.2">
      <c r="A23" s="223"/>
      <c r="B23" s="223"/>
      <c r="C23" s="223"/>
      <c r="D23" s="246" t="s">
        <v>147</v>
      </c>
      <c r="E23" s="247" t="s">
        <v>200</v>
      </c>
      <c r="F23" s="249">
        <f>B4+(9*B6)</f>
        <v>10</v>
      </c>
      <c r="G23" s="223"/>
      <c r="H23" s="224"/>
      <c r="I23" s="131"/>
      <c r="J23" s="258">
        <v>249</v>
      </c>
      <c r="K23" s="259">
        <v>148</v>
      </c>
      <c r="L23" s="259">
        <v>422</v>
      </c>
      <c r="M23" s="259">
        <v>290</v>
      </c>
      <c r="N23" s="259">
        <v>509</v>
      </c>
      <c r="O23" s="259">
        <v>190</v>
      </c>
      <c r="P23" s="259">
        <v>695</v>
      </c>
      <c r="Q23" s="259">
        <v>769</v>
      </c>
      <c r="R23" s="259">
        <v>31</v>
      </c>
      <c r="S23" s="259">
        <v>384</v>
      </c>
      <c r="T23" s="259">
        <v>208</v>
      </c>
      <c r="U23" s="259">
        <v>326</v>
      </c>
      <c r="V23" s="259">
        <v>126</v>
      </c>
      <c r="W23" s="259">
        <v>728</v>
      </c>
      <c r="X23" s="259">
        <v>84</v>
      </c>
      <c r="Y23" s="259">
        <v>658</v>
      </c>
      <c r="Z23" s="259">
        <v>466</v>
      </c>
      <c r="AA23" s="259">
        <v>572</v>
      </c>
      <c r="AB23" s="259">
        <v>412</v>
      </c>
      <c r="AC23" s="259">
        <v>731</v>
      </c>
      <c r="AD23" s="259">
        <v>13</v>
      </c>
      <c r="AE23" s="259">
        <v>107</v>
      </c>
      <c r="AF23" s="259">
        <v>610</v>
      </c>
      <c r="AG23" s="259">
        <v>257</v>
      </c>
      <c r="AH23" s="259">
        <v>486</v>
      </c>
      <c r="AI23" s="259">
        <v>338</v>
      </c>
      <c r="AJ23" s="259">
        <v>624</v>
      </c>
      <c r="AK23" s="260">
        <v>557</v>
      </c>
      <c r="AL23" s="268">
        <f t="shared" si="0"/>
        <v>5747770</v>
      </c>
      <c r="AM23" s="132"/>
    </row>
    <row r="24" spans="1:39" ht="12.75" x14ac:dyDescent="0.2">
      <c r="A24" s="223"/>
      <c r="B24" s="223"/>
      <c r="C24" s="223"/>
      <c r="D24" s="246" t="s">
        <v>35</v>
      </c>
      <c r="E24" s="247" t="s">
        <v>200</v>
      </c>
      <c r="F24" s="248">
        <f>B4+(10*B6)</f>
        <v>11</v>
      </c>
      <c r="G24" s="223"/>
      <c r="H24" s="224"/>
      <c r="I24" s="131"/>
      <c r="J24" s="258">
        <v>522</v>
      </c>
      <c r="K24" s="259">
        <v>440</v>
      </c>
      <c r="L24" s="259">
        <v>145</v>
      </c>
      <c r="M24" s="259">
        <v>652</v>
      </c>
      <c r="N24" s="259">
        <v>234</v>
      </c>
      <c r="O24" s="259">
        <v>461</v>
      </c>
      <c r="P24" s="259">
        <v>42</v>
      </c>
      <c r="Q24" s="259">
        <v>58</v>
      </c>
      <c r="R24" s="259">
        <v>498</v>
      </c>
      <c r="S24" s="259">
        <v>600</v>
      </c>
      <c r="T24" s="259">
        <v>675</v>
      </c>
      <c r="U24" s="259">
        <v>219</v>
      </c>
      <c r="V24" s="259">
        <v>392</v>
      </c>
      <c r="W24" s="259">
        <v>25</v>
      </c>
      <c r="X24" s="259">
        <v>781</v>
      </c>
      <c r="Y24" s="259">
        <v>420</v>
      </c>
      <c r="Z24" s="259">
        <v>583</v>
      </c>
      <c r="AA24" s="259">
        <v>87</v>
      </c>
      <c r="AB24" s="259">
        <v>180</v>
      </c>
      <c r="AC24" s="259">
        <v>302</v>
      </c>
      <c r="AD24" s="259">
        <v>702</v>
      </c>
      <c r="AE24" s="259">
        <v>742</v>
      </c>
      <c r="AF24" s="259">
        <v>321</v>
      </c>
      <c r="AG24" s="259">
        <v>542</v>
      </c>
      <c r="AH24" s="259">
        <v>120</v>
      </c>
      <c r="AI24" s="259">
        <v>621</v>
      </c>
      <c r="AJ24" s="259">
        <v>356</v>
      </c>
      <c r="AK24" s="260">
        <v>270</v>
      </c>
      <c r="AL24" s="268">
        <f t="shared" si="0"/>
        <v>5747770</v>
      </c>
      <c r="AM24" s="132"/>
    </row>
    <row r="25" spans="1:39" ht="12.75" x14ac:dyDescent="0.2">
      <c r="A25" s="223"/>
      <c r="B25" s="223"/>
      <c r="C25" s="223"/>
      <c r="D25" s="246" t="s">
        <v>212</v>
      </c>
      <c r="E25" s="247" t="s">
        <v>200</v>
      </c>
      <c r="F25" s="248">
        <f>B4+(11*B6)</f>
        <v>12</v>
      </c>
      <c r="G25" s="223"/>
      <c r="H25" s="224"/>
      <c r="I25" s="131"/>
      <c r="J25" s="258">
        <v>12</v>
      </c>
      <c r="K25" s="259">
        <v>415</v>
      </c>
      <c r="L25" s="259">
        <v>669</v>
      </c>
      <c r="M25" s="259">
        <v>160</v>
      </c>
      <c r="N25" s="259">
        <v>288</v>
      </c>
      <c r="O25" s="259">
        <v>718</v>
      </c>
      <c r="P25" s="259">
        <v>560</v>
      </c>
      <c r="Q25" s="259">
        <v>313</v>
      </c>
      <c r="R25" s="259">
        <v>349</v>
      </c>
      <c r="S25" s="259">
        <v>199</v>
      </c>
      <c r="T25" s="259">
        <v>50</v>
      </c>
      <c r="U25" s="259">
        <v>686</v>
      </c>
      <c r="V25" s="259">
        <v>590</v>
      </c>
      <c r="W25" s="259">
        <v>514</v>
      </c>
      <c r="X25" s="259">
        <v>262</v>
      </c>
      <c r="Y25" s="259">
        <v>170</v>
      </c>
      <c r="Z25" s="259">
        <v>98</v>
      </c>
      <c r="AA25" s="259">
        <v>750</v>
      </c>
      <c r="AB25" s="259">
        <v>563</v>
      </c>
      <c r="AC25" s="259">
        <v>433</v>
      </c>
      <c r="AD25" s="259">
        <v>453</v>
      </c>
      <c r="AE25" s="259">
        <v>252</v>
      </c>
      <c r="AF25" s="259">
        <v>74</v>
      </c>
      <c r="AG25" s="259">
        <v>484</v>
      </c>
      <c r="AH25" s="259">
        <v>636</v>
      </c>
      <c r="AI25" s="259">
        <v>137</v>
      </c>
      <c r="AJ25" s="259">
        <v>387</v>
      </c>
      <c r="AK25" s="260">
        <v>768</v>
      </c>
      <c r="AL25" s="268">
        <f t="shared" si="0"/>
        <v>5747770</v>
      </c>
      <c r="AM25" s="132"/>
    </row>
    <row r="26" spans="1:39" ht="12.75" x14ac:dyDescent="0.2">
      <c r="A26" s="223"/>
      <c r="B26" s="223"/>
      <c r="C26" s="223"/>
      <c r="D26" s="246" t="s">
        <v>83</v>
      </c>
      <c r="E26" s="247" t="s">
        <v>200</v>
      </c>
      <c r="F26" s="249">
        <f>B4+(12*B6)</f>
        <v>13</v>
      </c>
      <c r="G26" s="223"/>
      <c r="H26" s="224"/>
      <c r="I26" s="131"/>
      <c r="J26" s="258">
        <v>723</v>
      </c>
      <c r="K26" s="259">
        <v>574</v>
      </c>
      <c r="L26" s="259">
        <v>298</v>
      </c>
      <c r="M26" s="259">
        <v>423</v>
      </c>
      <c r="N26" s="259">
        <v>664</v>
      </c>
      <c r="O26" s="259">
        <v>10</v>
      </c>
      <c r="P26" s="259">
        <v>618</v>
      </c>
      <c r="Q26" s="259">
        <v>613</v>
      </c>
      <c r="R26" s="259">
        <v>369</v>
      </c>
      <c r="S26" s="259">
        <v>694</v>
      </c>
      <c r="T26" s="259">
        <v>265</v>
      </c>
      <c r="U26" s="259">
        <v>56</v>
      </c>
      <c r="V26" s="259">
        <v>320</v>
      </c>
      <c r="W26" s="259">
        <v>232</v>
      </c>
      <c r="X26" s="259">
        <v>540</v>
      </c>
      <c r="Y26" s="259">
        <v>460</v>
      </c>
      <c r="Z26" s="259">
        <v>756</v>
      </c>
      <c r="AA26" s="259">
        <v>517</v>
      </c>
      <c r="AB26" s="259">
        <v>106</v>
      </c>
      <c r="AC26" s="259">
        <v>397</v>
      </c>
      <c r="AD26" s="259">
        <v>193</v>
      </c>
      <c r="AE26" s="259">
        <v>142</v>
      </c>
      <c r="AF26" s="259">
        <v>766</v>
      </c>
      <c r="AG26" s="259">
        <v>132</v>
      </c>
      <c r="AH26" s="259">
        <v>339</v>
      </c>
      <c r="AI26" s="259">
        <v>494</v>
      </c>
      <c r="AJ26" s="259">
        <v>210</v>
      </c>
      <c r="AK26" s="260">
        <v>79</v>
      </c>
      <c r="AL26" s="268">
        <f t="shared" si="0"/>
        <v>5747770</v>
      </c>
      <c r="AM26" s="132"/>
    </row>
    <row r="27" spans="1:39" ht="12.75" x14ac:dyDescent="0.2">
      <c r="A27" s="223"/>
      <c r="B27" s="223"/>
      <c r="C27" s="223"/>
      <c r="D27" s="246" t="s">
        <v>258</v>
      </c>
      <c r="E27" s="247" t="s">
        <v>200</v>
      </c>
      <c r="F27" s="248">
        <f>B4+(13*B6)</f>
        <v>14</v>
      </c>
      <c r="G27" s="223"/>
      <c r="H27" s="224"/>
      <c r="I27" s="131"/>
      <c r="J27" s="258">
        <v>451</v>
      </c>
      <c r="K27" s="259">
        <v>112</v>
      </c>
      <c r="L27" s="259">
        <v>236</v>
      </c>
      <c r="M27" s="259">
        <v>582</v>
      </c>
      <c r="N27" s="259">
        <v>154</v>
      </c>
      <c r="O27" s="259">
        <v>512</v>
      </c>
      <c r="P27" s="259">
        <v>361</v>
      </c>
      <c r="Q27" s="259">
        <v>382</v>
      </c>
      <c r="R27" s="259">
        <v>611</v>
      </c>
      <c r="S27" s="259">
        <v>41</v>
      </c>
      <c r="T27" s="259">
        <v>117</v>
      </c>
      <c r="U27" s="259">
        <v>758</v>
      </c>
      <c r="V27" s="259">
        <v>66</v>
      </c>
      <c r="W27" s="259">
        <v>300</v>
      </c>
      <c r="X27" s="259">
        <v>496</v>
      </c>
      <c r="Y27" s="259">
        <v>710</v>
      </c>
      <c r="Z27" s="259">
        <v>2</v>
      </c>
      <c r="AA27" s="259">
        <v>649</v>
      </c>
      <c r="AB27" s="259">
        <v>741</v>
      </c>
      <c r="AC27" s="259">
        <v>191</v>
      </c>
      <c r="AD27" s="259">
        <v>410</v>
      </c>
      <c r="AE27" s="259">
        <v>445</v>
      </c>
      <c r="AF27" s="259">
        <v>260</v>
      </c>
      <c r="AG27" s="259">
        <v>630</v>
      </c>
      <c r="AH27" s="259">
        <v>218</v>
      </c>
      <c r="AI27" s="259">
        <v>544</v>
      </c>
      <c r="AJ27" s="259">
        <v>700</v>
      </c>
      <c r="AK27" s="260">
        <v>311</v>
      </c>
      <c r="AL27" s="268">
        <f t="shared" si="0"/>
        <v>5747770</v>
      </c>
      <c r="AM27" s="132"/>
    </row>
    <row r="28" spans="1:39" ht="12.75" x14ac:dyDescent="0.2">
      <c r="A28" s="223"/>
      <c r="B28" s="223"/>
      <c r="C28" s="223"/>
      <c r="D28" s="246" t="s">
        <v>131</v>
      </c>
      <c r="E28" s="247" t="s">
        <v>200</v>
      </c>
      <c r="F28" s="248">
        <f>B4+(14*B6)</f>
        <v>15</v>
      </c>
      <c r="G28" s="223"/>
      <c r="H28" s="224"/>
      <c r="I28" s="131"/>
      <c r="J28" s="258">
        <v>182</v>
      </c>
      <c r="K28" s="259">
        <v>730</v>
      </c>
      <c r="L28" s="259">
        <v>527</v>
      </c>
      <c r="M28" s="259">
        <v>97</v>
      </c>
      <c r="N28" s="259">
        <v>588</v>
      </c>
      <c r="O28" s="259">
        <v>244</v>
      </c>
      <c r="P28" s="259">
        <v>367</v>
      </c>
      <c r="Q28" s="259">
        <v>348</v>
      </c>
      <c r="R28" s="259">
        <v>318</v>
      </c>
      <c r="S28" s="259">
        <v>61</v>
      </c>
      <c r="T28" s="259">
        <v>634</v>
      </c>
      <c r="U28" s="259">
        <v>501</v>
      </c>
      <c r="V28" s="259">
        <v>764</v>
      </c>
      <c r="W28" s="259">
        <v>666</v>
      </c>
      <c r="X28" s="259">
        <v>134</v>
      </c>
      <c r="Y28" s="259">
        <v>8</v>
      </c>
      <c r="Z28" s="259">
        <v>305</v>
      </c>
      <c r="AA28" s="259">
        <v>158</v>
      </c>
      <c r="AB28" s="259">
        <v>705</v>
      </c>
      <c r="AC28" s="259">
        <v>458</v>
      </c>
      <c r="AD28" s="259">
        <v>432</v>
      </c>
      <c r="AE28" s="259">
        <v>395</v>
      </c>
      <c r="AF28" s="259">
        <v>552</v>
      </c>
      <c r="AG28" s="259">
        <v>224</v>
      </c>
      <c r="AH28" s="259">
        <v>685</v>
      </c>
      <c r="AI28" s="259">
        <v>275</v>
      </c>
      <c r="AJ28" s="259">
        <v>30</v>
      </c>
      <c r="AK28" s="260">
        <v>602</v>
      </c>
      <c r="AL28" s="268">
        <f t="shared" si="0"/>
        <v>5747770</v>
      </c>
      <c r="AM28" s="132"/>
    </row>
    <row r="29" spans="1:39" ht="12.75" x14ac:dyDescent="0.2">
      <c r="A29" s="223"/>
      <c r="B29" s="223"/>
      <c r="C29" s="223"/>
      <c r="D29" s="246" t="s">
        <v>17</v>
      </c>
      <c r="E29" s="247" t="s">
        <v>200</v>
      </c>
      <c r="F29" s="249">
        <f>B4+(15*B6)</f>
        <v>16</v>
      </c>
      <c r="G29" s="223"/>
      <c r="H29" s="224"/>
      <c r="I29" s="131"/>
      <c r="J29" s="258">
        <v>414</v>
      </c>
      <c r="K29" s="259">
        <v>473</v>
      </c>
      <c r="L29" s="259">
        <v>3</v>
      </c>
      <c r="M29" s="259">
        <v>733</v>
      </c>
      <c r="N29" s="259">
        <v>86</v>
      </c>
      <c r="O29" s="259">
        <v>308</v>
      </c>
      <c r="P29" s="259">
        <v>598</v>
      </c>
      <c r="Q29" s="259">
        <v>639</v>
      </c>
      <c r="R29" s="259">
        <v>64</v>
      </c>
      <c r="S29" s="259">
        <v>550</v>
      </c>
      <c r="T29" s="259">
        <v>350</v>
      </c>
      <c r="U29" s="259">
        <v>124</v>
      </c>
      <c r="V29" s="259">
        <v>272</v>
      </c>
      <c r="W29" s="259">
        <v>573</v>
      </c>
      <c r="X29" s="259">
        <v>209</v>
      </c>
      <c r="Y29" s="259">
        <v>524</v>
      </c>
      <c r="Z29" s="259">
        <v>656</v>
      </c>
      <c r="AA29" s="259">
        <v>434</v>
      </c>
      <c r="AB29" s="259">
        <v>242</v>
      </c>
      <c r="AC29" s="259">
        <v>708</v>
      </c>
      <c r="AD29" s="259">
        <v>163</v>
      </c>
      <c r="AE29" s="259">
        <v>178</v>
      </c>
      <c r="AF29" s="259">
        <v>504</v>
      </c>
      <c r="AG29" s="259">
        <v>674</v>
      </c>
      <c r="AH29" s="259">
        <v>33</v>
      </c>
      <c r="AI29" s="259">
        <v>759</v>
      </c>
      <c r="AJ29" s="259">
        <v>333</v>
      </c>
      <c r="AK29" s="260">
        <v>386</v>
      </c>
      <c r="AL29" s="268">
        <f t="shared" si="0"/>
        <v>5747770</v>
      </c>
      <c r="AM29" s="132"/>
    </row>
    <row r="30" spans="1:39" ht="12.75" x14ac:dyDescent="0.2">
      <c r="A30" s="223"/>
      <c r="B30" s="223"/>
      <c r="C30" s="223"/>
      <c r="D30" s="246" t="s">
        <v>196</v>
      </c>
      <c r="E30" s="247" t="s">
        <v>200</v>
      </c>
      <c r="F30" s="248">
        <f>B4+(16*B6)</f>
        <v>17</v>
      </c>
      <c r="G30" s="223"/>
      <c r="H30" s="224"/>
      <c r="I30" s="131"/>
      <c r="J30" s="264">
        <v>448</v>
      </c>
      <c r="K30" s="261">
        <v>516</v>
      </c>
      <c r="L30" s="261">
        <v>714</v>
      </c>
      <c r="M30" s="261">
        <v>186</v>
      </c>
      <c r="N30" s="261">
        <v>753</v>
      </c>
      <c r="O30" s="261">
        <v>562</v>
      </c>
      <c r="P30" s="261">
        <v>316</v>
      </c>
      <c r="Q30" s="261">
        <v>115</v>
      </c>
      <c r="R30" s="261">
        <v>776</v>
      </c>
      <c r="S30" s="261">
        <v>499</v>
      </c>
      <c r="T30" s="261">
        <v>374</v>
      </c>
      <c r="U30" s="261">
        <v>638</v>
      </c>
      <c r="V30" s="261">
        <v>545</v>
      </c>
      <c r="W30" s="261">
        <v>89</v>
      </c>
      <c r="X30" s="261">
        <v>677</v>
      </c>
      <c r="Y30" s="261">
        <v>237</v>
      </c>
      <c r="Z30" s="261">
        <v>162</v>
      </c>
      <c r="AA30" s="261">
        <v>402</v>
      </c>
      <c r="AB30" s="261">
        <v>303</v>
      </c>
      <c r="AC30" s="261">
        <v>20</v>
      </c>
      <c r="AD30" s="261">
        <v>647</v>
      </c>
      <c r="AE30" s="261">
        <v>456</v>
      </c>
      <c r="AF30" s="261">
        <v>198</v>
      </c>
      <c r="AG30" s="261">
        <v>53</v>
      </c>
      <c r="AH30" s="261">
        <v>606</v>
      </c>
      <c r="AI30" s="261">
        <v>70</v>
      </c>
      <c r="AJ30" s="261">
        <v>264</v>
      </c>
      <c r="AK30" s="262">
        <v>364</v>
      </c>
      <c r="AL30" s="268">
        <f t="shared" si="0"/>
        <v>5747770</v>
      </c>
      <c r="AM30" s="132"/>
    </row>
    <row r="31" spans="1:39" ht="12.75" x14ac:dyDescent="0.2">
      <c r="A31" s="223"/>
      <c r="B31" s="223"/>
      <c r="C31" s="223"/>
      <c r="D31" s="246" t="s">
        <v>313</v>
      </c>
      <c r="E31" s="247" t="s">
        <v>200</v>
      </c>
      <c r="F31" s="248">
        <f>B4+(17*B6)</f>
        <v>18</v>
      </c>
      <c r="G31" s="223"/>
      <c r="H31" s="224"/>
      <c r="I31" s="131"/>
      <c r="J31" s="72">
        <f>SUM(J3:J30)</f>
        <v>10990</v>
      </c>
      <c r="K31" s="73">
        <f t="shared" ref="K31:AK31" si="1">SUM(K3:K30)</f>
        <v>10990</v>
      </c>
      <c r="L31" s="73">
        <f t="shared" si="1"/>
        <v>10990</v>
      </c>
      <c r="M31" s="73">
        <f t="shared" si="1"/>
        <v>10990</v>
      </c>
      <c r="N31" s="73">
        <f t="shared" si="1"/>
        <v>10990</v>
      </c>
      <c r="O31" s="73">
        <f t="shared" si="1"/>
        <v>10990</v>
      </c>
      <c r="P31" s="73">
        <f t="shared" si="1"/>
        <v>10990</v>
      </c>
      <c r="Q31" s="73">
        <f t="shared" si="1"/>
        <v>10990</v>
      </c>
      <c r="R31" s="73">
        <f t="shared" si="1"/>
        <v>10990</v>
      </c>
      <c r="S31" s="73">
        <f t="shared" si="1"/>
        <v>10990</v>
      </c>
      <c r="T31" s="73">
        <f t="shared" si="1"/>
        <v>10990</v>
      </c>
      <c r="U31" s="73">
        <f t="shared" si="1"/>
        <v>10990</v>
      </c>
      <c r="V31" s="73">
        <f t="shared" si="1"/>
        <v>10990</v>
      </c>
      <c r="W31" s="73">
        <f t="shared" si="1"/>
        <v>10990</v>
      </c>
      <c r="X31" s="73">
        <f t="shared" si="1"/>
        <v>10990</v>
      </c>
      <c r="Y31" s="73">
        <f t="shared" si="1"/>
        <v>10990</v>
      </c>
      <c r="Z31" s="73">
        <f t="shared" si="1"/>
        <v>10990</v>
      </c>
      <c r="AA31" s="73">
        <f t="shared" si="1"/>
        <v>10990</v>
      </c>
      <c r="AB31" s="73">
        <f t="shared" si="1"/>
        <v>10990</v>
      </c>
      <c r="AC31" s="73">
        <f t="shared" si="1"/>
        <v>10990</v>
      </c>
      <c r="AD31" s="73">
        <f t="shared" si="1"/>
        <v>10990</v>
      </c>
      <c r="AE31" s="73">
        <f t="shared" si="1"/>
        <v>10990</v>
      </c>
      <c r="AF31" s="73">
        <f t="shared" si="1"/>
        <v>10990</v>
      </c>
      <c r="AG31" s="73">
        <f t="shared" si="1"/>
        <v>10990</v>
      </c>
      <c r="AH31" s="73">
        <f t="shared" si="1"/>
        <v>10990</v>
      </c>
      <c r="AI31" s="73">
        <f t="shared" si="1"/>
        <v>10990</v>
      </c>
      <c r="AJ31" s="73">
        <f t="shared" si="1"/>
        <v>10990</v>
      </c>
      <c r="AK31" s="73">
        <f t="shared" si="1"/>
        <v>10990</v>
      </c>
      <c r="AL31" s="269">
        <f>SUMSQ(J3,K4,L5,M6,N7,O8,P9,Q10,R11,S12,T13,U14,V15,W16,X17,Y18,Z19,AA20,AB21,AC22,AD23,AE24,AF25,AG26,AH27,AI28,AJ29,AK30)</f>
        <v>5747770</v>
      </c>
      <c r="AM31" s="132"/>
    </row>
    <row r="32" spans="1:39" ht="13.5" thickBot="1" x14ac:dyDescent="0.25">
      <c r="A32" s="223"/>
      <c r="B32" s="223"/>
      <c r="C32" s="223"/>
      <c r="D32" s="246" t="s">
        <v>377</v>
      </c>
      <c r="E32" s="247" t="s">
        <v>200</v>
      </c>
      <c r="F32" s="249">
        <f>B4+(18*B6)</f>
        <v>19</v>
      </c>
      <c r="G32" s="223"/>
      <c r="H32" s="224"/>
      <c r="I32" s="131"/>
      <c r="J32" s="270">
        <f t="shared" ref="J32:AK32" si="2">SUMSQ(J3:J30)</f>
        <v>5747770</v>
      </c>
      <c r="K32" s="271">
        <f t="shared" si="2"/>
        <v>5747770</v>
      </c>
      <c r="L32" s="271">
        <f t="shared" si="2"/>
        <v>5747770</v>
      </c>
      <c r="M32" s="271">
        <f t="shared" si="2"/>
        <v>5747770</v>
      </c>
      <c r="N32" s="271">
        <f t="shared" si="2"/>
        <v>5747770</v>
      </c>
      <c r="O32" s="271">
        <f t="shared" si="2"/>
        <v>5747770</v>
      </c>
      <c r="P32" s="271">
        <f t="shared" si="2"/>
        <v>5747770</v>
      </c>
      <c r="Q32" s="271">
        <f t="shared" si="2"/>
        <v>5747770</v>
      </c>
      <c r="R32" s="271">
        <f t="shared" si="2"/>
        <v>5747770</v>
      </c>
      <c r="S32" s="271">
        <f t="shared" si="2"/>
        <v>5747770</v>
      </c>
      <c r="T32" s="271">
        <f t="shared" si="2"/>
        <v>5747770</v>
      </c>
      <c r="U32" s="271">
        <f t="shared" si="2"/>
        <v>5747770</v>
      </c>
      <c r="V32" s="271">
        <f t="shared" si="2"/>
        <v>5747770</v>
      </c>
      <c r="W32" s="271">
        <f t="shared" si="2"/>
        <v>5747770</v>
      </c>
      <c r="X32" s="271">
        <f t="shared" si="2"/>
        <v>5747770</v>
      </c>
      <c r="Y32" s="271">
        <f t="shared" si="2"/>
        <v>5747770</v>
      </c>
      <c r="Z32" s="271">
        <f t="shared" si="2"/>
        <v>5747770</v>
      </c>
      <c r="AA32" s="271">
        <f t="shared" si="2"/>
        <v>5747770</v>
      </c>
      <c r="AB32" s="271">
        <f t="shared" si="2"/>
        <v>5747770</v>
      </c>
      <c r="AC32" s="271">
        <f t="shared" si="2"/>
        <v>5747770</v>
      </c>
      <c r="AD32" s="271">
        <f t="shared" si="2"/>
        <v>5747770</v>
      </c>
      <c r="AE32" s="271">
        <f t="shared" si="2"/>
        <v>5747770</v>
      </c>
      <c r="AF32" s="271">
        <f t="shared" si="2"/>
        <v>5747770</v>
      </c>
      <c r="AG32" s="271">
        <f t="shared" si="2"/>
        <v>5747770</v>
      </c>
      <c r="AH32" s="271">
        <f t="shared" si="2"/>
        <v>5747770</v>
      </c>
      <c r="AI32" s="271">
        <f t="shared" si="2"/>
        <v>5747770</v>
      </c>
      <c r="AJ32" s="271">
        <f t="shared" si="2"/>
        <v>5747770</v>
      </c>
      <c r="AK32" s="271">
        <f t="shared" si="2"/>
        <v>5747770</v>
      </c>
      <c r="AL32" s="55">
        <f>SUMSQ(J30,K29,L28,M27,N26,O25,P24,Q23,R22,S21,T20,U19,V18,W17,X16,Y15,Z14,AA13,AB12,AC11,AD10,AE9,AF8,AG7,AH6,AI5,AJ4,AK3)</f>
        <v>5747770</v>
      </c>
      <c r="AM32" s="132"/>
    </row>
    <row r="33" spans="1:39" ht="12.75" thickBot="1" x14ac:dyDescent="0.25">
      <c r="A33" s="223"/>
      <c r="B33" s="223"/>
      <c r="C33" s="223"/>
      <c r="D33" s="246" t="s">
        <v>398</v>
      </c>
      <c r="E33" s="247" t="s">
        <v>200</v>
      </c>
      <c r="F33" s="248">
        <f>B4+(19*B6)</f>
        <v>20</v>
      </c>
      <c r="G33" s="223"/>
      <c r="H33" s="224"/>
      <c r="I33" s="133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5"/>
    </row>
    <row r="34" spans="1:39" x14ac:dyDescent="0.2">
      <c r="A34" s="223"/>
      <c r="B34" s="223"/>
      <c r="C34" s="223"/>
      <c r="D34" s="246" t="s">
        <v>461</v>
      </c>
      <c r="E34" s="247" t="s">
        <v>200</v>
      </c>
      <c r="F34" s="248">
        <f>B4+(20*B6)</f>
        <v>21</v>
      </c>
      <c r="G34" s="223"/>
      <c r="H34" s="224"/>
    </row>
    <row r="35" spans="1:39" x14ac:dyDescent="0.2">
      <c r="A35" s="223"/>
      <c r="B35" s="223"/>
      <c r="C35" s="223"/>
      <c r="D35" s="246" t="s">
        <v>512</v>
      </c>
      <c r="E35" s="247" t="s">
        <v>200</v>
      </c>
      <c r="F35" s="249">
        <f>B4+(21*B6)</f>
        <v>22</v>
      </c>
      <c r="G35" s="223"/>
      <c r="H35" s="224"/>
    </row>
    <row r="36" spans="1:39" x14ac:dyDescent="0.2">
      <c r="A36" s="223"/>
      <c r="B36" s="223"/>
      <c r="C36" s="223"/>
      <c r="D36" s="246" t="s">
        <v>538</v>
      </c>
      <c r="E36" s="247" t="s">
        <v>200</v>
      </c>
      <c r="F36" s="248">
        <f>B4+(22*B6)</f>
        <v>23</v>
      </c>
      <c r="G36" s="223"/>
      <c r="H36" s="224"/>
    </row>
    <row r="37" spans="1:39" x14ac:dyDescent="0.2">
      <c r="A37" s="223"/>
      <c r="B37" s="223"/>
      <c r="C37" s="223"/>
      <c r="D37" s="246" t="s">
        <v>641</v>
      </c>
      <c r="E37" s="247" t="s">
        <v>200</v>
      </c>
      <c r="F37" s="248">
        <f>B4+(23*B6)</f>
        <v>24</v>
      </c>
      <c r="G37" s="223"/>
      <c r="H37" s="224"/>
    </row>
    <row r="38" spans="1:39" x14ac:dyDescent="0.2">
      <c r="A38" s="223"/>
      <c r="B38" s="223"/>
      <c r="C38" s="223"/>
      <c r="D38" s="246" t="s">
        <v>668</v>
      </c>
      <c r="E38" s="247" t="s">
        <v>200</v>
      </c>
      <c r="F38" s="249">
        <f>B4+(24*B6)</f>
        <v>25</v>
      </c>
      <c r="G38" s="223"/>
      <c r="H38" s="224"/>
    </row>
    <row r="39" spans="1:39" x14ac:dyDescent="0.2">
      <c r="A39" s="223"/>
      <c r="B39" s="223"/>
      <c r="C39" s="223"/>
      <c r="D39" s="246" t="s">
        <v>706</v>
      </c>
      <c r="E39" s="247" t="s">
        <v>200</v>
      </c>
      <c r="F39" s="248">
        <f>B4+(25*B6)</f>
        <v>26</v>
      </c>
      <c r="G39" s="223"/>
      <c r="H39" s="224"/>
    </row>
    <row r="40" spans="1:39" x14ac:dyDescent="0.2">
      <c r="A40" s="223"/>
      <c r="B40" s="223"/>
      <c r="C40" s="223"/>
      <c r="D40" s="246" t="s">
        <v>744</v>
      </c>
      <c r="E40" s="247" t="s">
        <v>200</v>
      </c>
      <c r="F40" s="248">
        <f>B4+(26*B6)</f>
        <v>27</v>
      </c>
      <c r="G40" s="223"/>
      <c r="H40" s="224"/>
    </row>
    <row r="41" spans="1:39" x14ac:dyDescent="0.2">
      <c r="A41" s="223"/>
      <c r="B41" s="223"/>
      <c r="C41" s="223"/>
      <c r="D41" s="246" t="s">
        <v>728</v>
      </c>
      <c r="E41" s="247" t="s">
        <v>200</v>
      </c>
      <c r="F41" s="249">
        <f>B4+(27*B6)</f>
        <v>28</v>
      </c>
      <c r="G41" s="223"/>
      <c r="H41" s="224"/>
    </row>
    <row r="42" spans="1:39" x14ac:dyDescent="0.2">
      <c r="A42" s="223"/>
      <c r="B42" s="223"/>
      <c r="C42" s="223"/>
      <c r="D42" s="246" t="s">
        <v>1</v>
      </c>
      <c r="E42" s="247" t="s">
        <v>200</v>
      </c>
      <c r="F42" s="248">
        <f>B4+(28*B6)</f>
        <v>29</v>
      </c>
      <c r="G42" s="223"/>
      <c r="H42" s="224"/>
    </row>
    <row r="43" spans="1:39" x14ac:dyDescent="0.2">
      <c r="A43" s="223"/>
      <c r="B43" s="223"/>
      <c r="C43" s="223"/>
      <c r="D43" s="246" t="s">
        <v>197</v>
      </c>
      <c r="E43" s="247" t="s">
        <v>200</v>
      </c>
      <c r="F43" s="248">
        <f>B4+(29*B6)</f>
        <v>30</v>
      </c>
      <c r="G43" s="223"/>
      <c r="H43" s="224"/>
    </row>
    <row r="44" spans="1:39" x14ac:dyDescent="0.2">
      <c r="A44" s="223"/>
      <c r="B44" s="223"/>
      <c r="C44" s="223"/>
      <c r="D44" s="246" t="s">
        <v>69</v>
      </c>
      <c r="E44" s="247" t="s">
        <v>200</v>
      </c>
      <c r="F44" s="249">
        <f>B4+(30*B6)</f>
        <v>31</v>
      </c>
      <c r="G44" s="223"/>
      <c r="H44" s="224"/>
    </row>
    <row r="45" spans="1:39" x14ac:dyDescent="0.2">
      <c r="A45" s="223"/>
      <c r="B45" s="223"/>
      <c r="C45" s="223"/>
      <c r="D45" s="246" t="s">
        <v>243</v>
      </c>
      <c r="E45" s="247" t="s">
        <v>200</v>
      </c>
      <c r="F45" s="248">
        <f>B4+(31*B6)</f>
        <v>32</v>
      </c>
      <c r="G45" s="223"/>
      <c r="H45" s="224"/>
    </row>
    <row r="46" spans="1:39" x14ac:dyDescent="0.2">
      <c r="A46" s="223"/>
      <c r="B46" s="223"/>
      <c r="C46" s="223"/>
      <c r="D46" s="246" t="s">
        <v>116</v>
      </c>
      <c r="E46" s="247" t="s">
        <v>200</v>
      </c>
      <c r="F46" s="248">
        <f>B4+(32*B6)</f>
        <v>33</v>
      </c>
      <c r="G46" s="223"/>
      <c r="H46" s="224"/>
    </row>
    <row r="47" spans="1:39" x14ac:dyDescent="0.2">
      <c r="A47" s="223"/>
      <c r="B47" s="223"/>
      <c r="C47" s="223"/>
      <c r="D47" s="246" t="s">
        <v>288</v>
      </c>
      <c r="E47" s="247" t="s">
        <v>200</v>
      </c>
      <c r="F47" s="249">
        <f>B4+(33*B6)</f>
        <v>34</v>
      </c>
      <c r="G47" s="223"/>
      <c r="H47" s="224"/>
    </row>
    <row r="48" spans="1:39" x14ac:dyDescent="0.2">
      <c r="A48" s="223"/>
      <c r="B48" s="223"/>
      <c r="C48" s="223"/>
      <c r="D48" s="246" t="s">
        <v>181</v>
      </c>
      <c r="E48" s="247" t="s">
        <v>200</v>
      </c>
      <c r="F48" s="248">
        <f>B4+(34*B6)</f>
        <v>35</v>
      </c>
      <c r="G48" s="223"/>
      <c r="H48" s="224"/>
    </row>
    <row r="49" spans="1:8" x14ac:dyDescent="0.2">
      <c r="A49" s="223"/>
      <c r="B49" s="223"/>
      <c r="C49" s="223"/>
      <c r="D49" s="246" t="s">
        <v>51</v>
      </c>
      <c r="E49" s="247" t="s">
        <v>200</v>
      </c>
      <c r="F49" s="248">
        <f>B4+(35*B6)</f>
        <v>36</v>
      </c>
      <c r="G49" s="223"/>
      <c r="H49" s="224"/>
    </row>
    <row r="50" spans="1:8" x14ac:dyDescent="0.2">
      <c r="A50" s="223"/>
      <c r="B50" s="223"/>
      <c r="C50" s="223"/>
      <c r="D50" s="246" t="s">
        <v>229</v>
      </c>
      <c r="E50" s="247" t="s">
        <v>200</v>
      </c>
      <c r="F50" s="249">
        <f>B4+(36*B6)</f>
        <v>37</v>
      </c>
      <c r="G50" s="223"/>
      <c r="H50" s="224"/>
    </row>
    <row r="51" spans="1:8" x14ac:dyDescent="0.2">
      <c r="A51" s="223"/>
      <c r="B51" s="223"/>
      <c r="C51" s="223"/>
      <c r="D51" s="246" t="s">
        <v>101</v>
      </c>
      <c r="E51" s="247" t="s">
        <v>200</v>
      </c>
      <c r="F51" s="248">
        <f>B4+(37*B6)</f>
        <v>38</v>
      </c>
      <c r="G51" s="223"/>
      <c r="H51" s="224"/>
    </row>
    <row r="52" spans="1:8" x14ac:dyDescent="0.2">
      <c r="A52" s="223"/>
      <c r="B52" s="223"/>
      <c r="C52" s="223"/>
      <c r="D52" s="246" t="s">
        <v>274</v>
      </c>
      <c r="E52" s="247" t="s">
        <v>200</v>
      </c>
      <c r="F52" s="248">
        <f>B4+(38*B6)</f>
        <v>39</v>
      </c>
      <c r="G52" s="223"/>
      <c r="H52" s="224"/>
    </row>
    <row r="53" spans="1:8" x14ac:dyDescent="0.2">
      <c r="A53" s="223"/>
      <c r="B53" s="223"/>
      <c r="C53" s="223"/>
      <c r="D53" s="246" t="s">
        <v>148</v>
      </c>
      <c r="E53" s="247" t="s">
        <v>200</v>
      </c>
      <c r="F53" s="249">
        <f>B4+(39*B6)</f>
        <v>40</v>
      </c>
      <c r="G53" s="223"/>
      <c r="H53" s="224"/>
    </row>
    <row r="54" spans="1:8" x14ac:dyDescent="0.2">
      <c r="A54" s="223"/>
      <c r="B54" s="223"/>
      <c r="C54" s="223"/>
      <c r="D54" s="246" t="s">
        <v>36</v>
      </c>
      <c r="E54" s="247" t="s">
        <v>200</v>
      </c>
      <c r="F54" s="248">
        <f>B4+(40*B6)</f>
        <v>41</v>
      </c>
      <c r="G54" s="223"/>
      <c r="H54" s="224"/>
    </row>
    <row r="55" spans="1:8" x14ac:dyDescent="0.2">
      <c r="A55" s="223"/>
      <c r="B55" s="223"/>
      <c r="C55" s="223"/>
      <c r="D55" s="246" t="s">
        <v>213</v>
      </c>
      <c r="E55" s="247" t="s">
        <v>200</v>
      </c>
      <c r="F55" s="248">
        <f>B4+(41*B6)</f>
        <v>42</v>
      </c>
      <c r="G55" s="223"/>
      <c r="H55" s="224"/>
    </row>
    <row r="56" spans="1:8" x14ac:dyDescent="0.2">
      <c r="A56" s="223"/>
      <c r="B56" s="223"/>
      <c r="C56" s="223"/>
      <c r="D56" s="246" t="s">
        <v>84</v>
      </c>
      <c r="E56" s="247" t="s">
        <v>200</v>
      </c>
      <c r="F56" s="249">
        <f>B4+(42*B6)</f>
        <v>43</v>
      </c>
      <c r="G56" s="223"/>
      <c r="H56" s="224"/>
    </row>
    <row r="57" spans="1:8" x14ac:dyDescent="0.2">
      <c r="A57" s="223"/>
      <c r="B57" s="223"/>
      <c r="C57" s="223"/>
      <c r="D57" s="246" t="s">
        <v>259</v>
      </c>
      <c r="E57" s="247" t="s">
        <v>200</v>
      </c>
      <c r="F57" s="248">
        <f>B4+(43*B6)</f>
        <v>44</v>
      </c>
      <c r="G57" s="223"/>
      <c r="H57" s="224"/>
    </row>
    <row r="58" spans="1:8" x14ac:dyDescent="0.2">
      <c r="A58" s="223"/>
      <c r="B58" s="223"/>
      <c r="C58" s="223"/>
      <c r="D58" s="246" t="s">
        <v>132</v>
      </c>
      <c r="E58" s="247" t="s">
        <v>200</v>
      </c>
      <c r="F58" s="248">
        <f>B4+(44*B6)</f>
        <v>45</v>
      </c>
      <c r="G58" s="223"/>
      <c r="H58" s="224"/>
    </row>
    <row r="59" spans="1:8" x14ac:dyDescent="0.2">
      <c r="A59" s="223"/>
      <c r="B59" s="223"/>
      <c r="C59" s="223"/>
      <c r="D59" s="246" t="s">
        <v>347</v>
      </c>
      <c r="E59" s="247" t="s">
        <v>200</v>
      </c>
      <c r="F59" s="249">
        <f>B4+(45*B6)</f>
        <v>46</v>
      </c>
      <c r="G59" s="223"/>
      <c r="H59" s="224"/>
    </row>
    <row r="60" spans="1:8" x14ac:dyDescent="0.2">
      <c r="A60" s="223"/>
      <c r="B60" s="223"/>
      <c r="C60" s="223"/>
      <c r="D60" s="246" t="s">
        <v>315</v>
      </c>
      <c r="E60" s="247" t="s">
        <v>200</v>
      </c>
      <c r="F60" s="248">
        <f>B4+(46*B6)</f>
        <v>47</v>
      </c>
      <c r="G60" s="223"/>
      <c r="H60" s="224"/>
    </row>
    <row r="61" spans="1:8" x14ac:dyDescent="0.2">
      <c r="A61" s="223"/>
      <c r="B61" s="223"/>
      <c r="C61" s="223"/>
      <c r="D61" s="246" t="s">
        <v>409</v>
      </c>
      <c r="E61" s="247" t="s">
        <v>200</v>
      </c>
      <c r="F61" s="248">
        <f>B4+(47*B6)</f>
        <v>48</v>
      </c>
      <c r="G61" s="223"/>
      <c r="H61" s="224"/>
    </row>
    <row r="62" spans="1:8" x14ac:dyDescent="0.2">
      <c r="A62" s="223"/>
      <c r="B62" s="223"/>
      <c r="C62" s="223"/>
      <c r="D62" s="246" t="s">
        <v>432</v>
      </c>
      <c r="E62" s="247" t="s">
        <v>200</v>
      </c>
      <c r="F62" s="249">
        <f>B4+(48*B6)</f>
        <v>49</v>
      </c>
      <c r="G62" s="223"/>
      <c r="H62" s="224"/>
    </row>
    <row r="63" spans="1:8" x14ac:dyDescent="0.2">
      <c r="A63" s="223"/>
      <c r="B63" s="223"/>
      <c r="C63" s="223"/>
      <c r="D63" s="246" t="s">
        <v>542</v>
      </c>
      <c r="E63" s="247" t="s">
        <v>200</v>
      </c>
      <c r="F63" s="248">
        <f>B4+(49*B6)</f>
        <v>50</v>
      </c>
      <c r="G63" s="223"/>
      <c r="H63" s="224"/>
    </row>
    <row r="64" spans="1:8" x14ac:dyDescent="0.2">
      <c r="A64" s="223"/>
      <c r="B64" s="223"/>
      <c r="C64" s="223"/>
      <c r="D64" s="246" t="s">
        <v>510</v>
      </c>
      <c r="E64" s="247" t="s">
        <v>200</v>
      </c>
      <c r="F64" s="248">
        <f>B4+(50*B6)</f>
        <v>51</v>
      </c>
      <c r="G64" s="223"/>
      <c r="H64" s="224"/>
    </row>
    <row r="65" spans="1:8" x14ac:dyDescent="0.2">
      <c r="A65" s="223"/>
      <c r="B65" s="223"/>
      <c r="C65" s="223"/>
      <c r="D65" s="246" t="s">
        <v>600</v>
      </c>
      <c r="E65" s="247" t="s">
        <v>200</v>
      </c>
      <c r="F65" s="249">
        <f>B4+(51*B6)</f>
        <v>52</v>
      </c>
      <c r="G65" s="223"/>
      <c r="H65" s="224"/>
    </row>
    <row r="66" spans="1:8" x14ac:dyDescent="0.2">
      <c r="A66" s="223"/>
      <c r="B66" s="223"/>
      <c r="C66" s="223"/>
      <c r="D66" s="246" t="s">
        <v>711</v>
      </c>
      <c r="E66" s="247" t="s">
        <v>200</v>
      </c>
      <c r="F66" s="248">
        <f>B4+(52*B6)</f>
        <v>53</v>
      </c>
      <c r="G66" s="223"/>
      <c r="H66" s="224"/>
    </row>
    <row r="67" spans="1:8" x14ac:dyDescent="0.2">
      <c r="A67" s="223"/>
      <c r="B67" s="223"/>
      <c r="C67" s="223"/>
      <c r="D67" s="246" t="s">
        <v>683</v>
      </c>
      <c r="E67" s="247" t="s">
        <v>200</v>
      </c>
      <c r="F67" s="248">
        <f>B4+(53*B6)</f>
        <v>54</v>
      </c>
      <c r="G67" s="223"/>
      <c r="H67" s="224"/>
    </row>
    <row r="68" spans="1:8" x14ac:dyDescent="0.2">
      <c r="A68" s="223"/>
      <c r="B68" s="223"/>
      <c r="C68" s="223"/>
      <c r="D68" s="246" t="s">
        <v>735</v>
      </c>
      <c r="E68" s="247" t="s">
        <v>200</v>
      </c>
      <c r="F68" s="249">
        <f>B4+(54*B6)</f>
        <v>55</v>
      </c>
      <c r="G68" s="223"/>
      <c r="H68" s="224"/>
    </row>
    <row r="69" spans="1:8" x14ac:dyDescent="0.2">
      <c r="A69" s="223"/>
      <c r="B69" s="223"/>
      <c r="C69" s="223"/>
      <c r="D69" s="246" t="s">
        <v>720</v>
      </c>
      <c r="E69" s="247" t="s">
        <v>200</v>
      </c>
      <c r="F69" s="248">
        <f>B4+(55*B6)</f>
        <v>56</v>
      </c>
      <c r="G69" s="223"/>
      <c r="H69" s="224"/>
    </row>
    <row r="70" spans="1:8" x14ac:dyDescent="0.2">
      <c r="A70" s="223"/>
      <c r="B70" s="223"/>
      <c r="C70" s="223"/>
      <c r="D70" s="246" t="s">
        <v>260</v>
      </c>
      <c r="E70" s="247" t="s">
        <v>200</v>
      </c>
      <c r="F70" s="248">
        <f>B4+(56*B6)</f>
        <v>57</v>
      </c>
      <c r="G70" s="223"/>
      <c r="H70" s="224"/>
    </row>
    <row r="71" spans="1:8" x14ac:dyDescent="0.2">
      <c r="A71" s="223"/>
      <c r="B71" s="223"/>
      <c r="C71" s="223"/>
      <c r="D71" s="246" t="s">
        <v>133</v>
      </c>
      <c r="E71" s="247" t="s">
        <v>200</v>
      </c>
      <c r="F71" s="249">
        <f>B4+(57*B6)</f>
        <v>58</v>
      </c>
      <c r="G71" s="223"/>
      <c r="H71" s="224"/>
    </row>
    <row r="72" spans="1:8" x14ac:dyDescent="0.2">
      <c r="A72" s="223"/>
      <c r="B72" s="223"/>
      <c r="C72" s="223"/>
      <c r="D72" s="246" t="s">
        <v>2</v>
      </c>
      <c r="E72" s="247" t="s">
        <v>200</v>
      </c>
      <c r="F72" s="249">
        <f>B4+(58*B6)</f>
        <v>59</v>
      </c>
      <c r="G72" s="223"/>
      <c r="H72" s="224"/>
    </row>
    <row r="73" spans="1:8" x14ac:dyDescent="0.2">
      <c r="A73" s="223"/>
      <c r="B73" s="223"/>
      <c r="C73" s="223"/>
      <c r="D73" s="246" t="s">
        <v>198</v>
      </c>
      <c r="E73" s="247" t="s">
        <v>200</v>
      </c>
      <c r="F73" s="248">
        <f>B4+(59*B6)</f>
        <v>60</v>
      </c>
      <c r="G73" s="223"/>
      <c r="H73" s="224"/>
    </row>
    <row r="74" spans="1:8" x14ac:dyDescent="0.2">
      <c r="A74" s="223"/>
      <c r="B74" s="223"/>
      <c r="C74" s="223"/>
      <c r="D74" s="246" t="s">
        <v>70</v>
      </c>
      <c r="E74" s="247" t="s">
        <v>200</v>
      </c>
      <c r="F74" s="248">
        <f>B4+(60*B6)</f>
        <v>61</v>
      </c>
      <c r="G74" s="223"/>
      <c r="H74" s="224"/>
    </row>
    <row r="75" spans="1:8" x14ac:dyDescent="0.2">
      <c r="A75" s="223"/>
      <c r="B75" s="223"/>
      <c r="C75" s="223"/>
      <c r="D75" s="246" t="s">
        <v>244</v>
      </c>
      <c r="E75" s="247" t="s">
        <v>200</v>
      </c>
      <c r="F75" s="249">
        <f>B4+(61*B6)</f>
        <v>62</v>
      </c>
      <c r="G75" s="223"/>
      <c r="H75" s="224"/>
    </row>
    <row r="76" spans="1:8" x14ac:dyDescent="0.2">
      <c r="A76" s="223"/>
      <c r="B76" s="223"/>
      <c r="C76" s="223"/>
      <c r="D76" s="246" t="s">
        <v>117</v>
      </c>
      <c r="E76" s="247" t="s">
        <v>200</v>
      </c>
      <c r="F76" s="249">
        <f>B4+(62*B6)</f>
        <v>63</v>
      </c>
      <c r="G76" s="223"/>
      <c r="H76" s="224"/>
    </row>
    <row r="77" spans="1:8" x14ac:dyDescent="0.2">
      <c r="A77" s="223"/>
      <c r="B77" s="223"/>
      <c r="C77" s="223"/>
      <c r="D77" s="246" t="s">
        <v>289</v>
      </c>
      <c r="E77" s="247" t="s">
        <v>200</v>
      </c>
      <c r="F77" s="248">
        <f>B4+(63*B6)</f>
        <v>64</v>
      </c>
      <c r="G77" s="223"/>
      <c r="H77" s="224"/>
    </row>
    <row r="78" spans="1:8" x14ac:dyDescent="0.2">
      <c r="A78" s="223"/>
      <c r="B78" s="223"/>
      <c r="C78" s="223"/>
      <c r="D78" s="246" t="s">
        <v>165</v>
      </c>
      <c r="E78" s="247" t="s">
        <v>200</v>
      </c>
      <c r="F78" s="248">
        <f>B4+(64*B6)</f>
        <v>65</v>
      </c>
      <c r="G78" s="223"/>
      <c r="H78" s="224"/>
    </row>
    <row r="79" spans="1:8" x14ac:dyDescent="0.2">
      <c r="A79" s="223"/>
      <c r="B79" s="223"/>
      <c r="C79" s="223"/>
      <c r="D79" s="246" t="s">
        <v>52</v>
      </c>
      <c r="E79" s="247" t="s">
        <v>200</v>
      </c>
      <c r="F79" s="249">
        <f>B4+(65*B6)</f>
        <v>66</v>
      </c>
      <c r="G79" s="223"/>
      <c r="H79" s="224"/>
    </row>
    <row r="80" spans="1:8" x14ac:dyDescent="0.2">
      <c r="A80" s="223"/>
      <c r="B80" s="223"/>
      <c r="C80" s="223"/>
      <c r="D80" s="246" t="s">
        <v>230</v>
      </c>
      <c r="E80" s="247" t="s">
        <v>200</v>
      </c>
      <c r="F80" s="249">
        <f>B4+(66*B6)</f>
        <v>67</v>
      </c>
      <c r="G80" s="223"/>
      <c r="H80" s="224"/>
    </row>
    <row r="81" spans="1:8" x14ac:dyDescent="0.2">
      <c r="A81" s="223"/>
      <c r="B81" s="223"/>
      <c r="C81" s="223"/>
      <c r="D81" s="246" t="s">
        <v>102</v>
      </c>
      <c r="E81" s="247" t="s">
        <v>200</v>
      </c>
      <c r="F81" s="248">
        <f>B4+(67*B6)</f>
        <v>68</v>
      </c>
      <c r="G81" s="223"/>
      <c r="H81" s="224"/>
    </row>
    <row r="82" spans="1:8" x14ac:dyDescent="0.2">
      <c r="A82" s="223"/>
      <c r="B82" s="223"/>
      <c r="C82" s="223"/>
      <c r="D82" s="246" t="s">
        <v>275</v>
      </c>
      <c r="E82" s="247" t="s">
        <v>200</v>
      </c>
      <c r="F82" s="248">
        <f>B4+(68*B6)</f>
        <v>69</v>
      </c>
      <c r="G82" s="223"/>
      <c r="H82" s="224"/>
    </row>
    <row r="83" spans="1:8" x14ac:dyDescent="0.2">
      <c r="A83" s="223"/>
      <c r="B83" s="223"/>
      <c r="C83" s="223"/>
      <c r="D83" s="246" t="s">
        <v>149</v>
      </c>
      <c r="E83" s="247" t="s">
        <v>200</v>
      </c>
      <c r="F83" s="249">
        <f>B4+(69*B6)</f>
        <v>70</v>
      </c>
      <c r="G83" s="223"/>
      <c r="H83" s="224"/>
    </row>
    <row r="84" spans="1:8" x14ac:dyDescent="0.2">
      <c r="A84" s="223"/>
      <c r="B84" s="223"/>
      <c r="C84" s="223"/>
      <c r="D84" s="246" t="s">
        <v>37</v>
      </c>
      <c r="E84" s="247" t="s">
        <v>200</v>
      </c>
      <c r="F84" s="249">
        <f>B4+(70*B6)</f>
        <v>71</v>
      </c>
      <c r="G84" s="223"/>
      <c r="H84" s="224"/>
    </row>
    <row r="85" spans="1:8" x14ac:dyDescent="0.2">
      <c r="A85" s="223"/>
      <c r="B85" s="223"/>
      <c r="C85" s="223"/>
      <c r="D85" s="246" t="s">
        <v>214</v>
      </c>
      <c r="E85" s="247" t="s">
        <v>200</v>
      </c>
      <c r="F85" s="248">
        <f>B4+(71*B6)</f>
        <v>72</v>
      </c>
      <c r="G85" s="223"/>
      <c r="H85" s="224"/>
    </row>
    <row r="86" spans="1:8" x14ac:dyDescent="0.2">
      <c r="A86" s="223"/>
      <c r="B86" s="223"/>
      <c r="C86" s="223"/>
      <c r="D86" s="246" t="s">
        <v>85</v>
      </c>
      <c r="E86" s="247" t="s">
        <v>200</v>
      </c>
      <c r="F86" s="248">
        <f>B4+(72*B6)</f>
        <v>73</v>
      </c>
      <c r="G86" s="223"/>
      <c r="H86" s="224"/>
    </row>
    <row r="87" spans="1:8" x14ac:dyDescent="0.2">
      <c r="A87" s="223"/>
      <c r="B87" s="223"/>
      <c r="C87" s="223"/>
      <c r="D87" s="246" t="s">
        <v>367</v>
      </c>
      <c r="E87" s="247" t="s">
        <v>200</v>
      </c>
      <c r="F87" s="249">
        <f>B4+(73*B6)</f>
        <v>74</v>
      </c>
      <c r="G87" s="223"/>
      <c r="H87" s="224"/>
    </row>
    <row r="88" spans="1:8" x14ac:dyDescent="0.2">
      <c r="A88" s="223"/>
      <c r="B88" s="223"/>
      <c r="C88" s="223"/>
      <c r="D88" s="246" t="s">
        <v>346</v>
      </c>
      <c r="E88" s="247" t="s">
        <v>200</v>
      </c>
      <c r="F88" s="249">
        <f>B4+(74*B6)</f>
        <v>75</v>
      </c>
      <c r="G88" s="223"/>
      <c r="H88" s="224"/>
    </row>
    <row r="89" spans="1:8" x14ac:dyDescent="0.2">
      <c r="A89" s="223"/>
      <c r="B89" s="223"/>
      <c r="C89" s="223"/>
      <c r="D89" s="246" t="s">
        <v>463</v>
      </c>
      <c r="E89" s="247" t="s">
        <v>200</v>
      </c>
      <c r="F89" s="248">
        <f>B4+(75*B6)</f>
        <v>76</v>
      </c>
      <c r="G89" s="223"/>
      <c r="H89" s="224"/>
    </row>
    <row r="90" spans="1:8" x14ac:dyDescent="0.2">
      <c r="A90" s="223"/>
      <c r="B90" s="223"/>
      <c r="C90" s="223"/>
      <c r="D90" s="246" t="s">
        <v>465</v>
      </c>
      <c r="E90" s="247" t="s">
        <v>200</v>
      </c>
      <c r="F90" s="248">
        <f>B4+(76*B6)</f>
        <v>77</v>
      </c>
      <c r="G90" s="223"/>
      <c r="H90" s="224"/>
    </row>
    <row r="91" spans="1:8" x14ac:dyDescent="0.2">
      <c r="A91" s="223"/>
      <c r="B91" s="223"/>
      <c r="C91" s="223"/>
      <c r="D91" s="246" t="s">
        <v>529</v>
      </c>
      <c r="E91" s="247" t="s">
        <v>200</v>
      </c>
      <c r="F91" s="249">
        <f>B4+(77*B6)</f>
        <v>78</v>
      </c>
      <c r="G91" s="223"/>
      <c r="H91" s="224"/>
    </row>
    <row r="92" spans="1:8" x14ac:dyDescent="0.2">
      <c r="A92" s="223"/>
      <c r="B92" s="223"/>
      <c r="C92" s="223"/>
      <c r="D92" s="246" t="s">
        <v>481</v>
      </c>
      <c r="E92" s="247" t="s">
        <v>200</v>
      </c>
      <c r="F92" s="249">
        <f>B4+(78*B6)</f>
        <v>79</v>
      </c>
      <c r="G92" s="223"/>
      <c r="H92" s="224"/>
    </row>
    <row r="93" spans="1:8" x14ac:dyDescent="0.2">
      <c r="A93" s="223"/>
      <c r="B93" s="223"/>
      <c r="C93" s="223"/>
      <c r="D93" s="246" t="s">
        <v>699</v>
      </c>
      <c r="E93" s="247" t="s">
        <v>200</v>
      </c>
      <c r="F93" s="248">
        <f>B4+(79*B6)</f>
        <v>80</v>
      </c>
      <c r="G93" s="223"/>
      <c r="H93" s="224"/>
    </row>
    <row r="94" spans="1:8" x14ac:dyDescent="0.2">
      <c r="A94" s="223"/>
      <c r="B94" s="223"/>
      <c r="C94" s="223"/>
      <c r="D94" s="246" t="s">
        <v>696</v>
      </c>
      <c r="E94" s="247" t="s">
        <v>200</v>
      </c>
      <c r="F94" s="248">
        <f>B4+(80*B6)</f>
        <v>81</v>
      </c>
      <c r="G94" s="223"/>
      <c r="H94" s="224"/>
    </row>
    <row r="95" spans="1:8" x14ac:dyDescent="0.2">
      <c r="A95" s="223"/>
      <c r="B95" s="223"/>
      <c r="C95" s="223"/>
      <c r="D95" s="246" t="s">
        <v>568</v>
      </c>
      <c r="E95" s="247" t="s">
        <v>200</v>
      </c>
      <c r="F95" s="249">
        <f>B4+(81*B6)</f>
        <v>82</v>
      </c>
      <c r="G95" s="223"/>
      <c r="H95" s="224"/>
    </row>
    <row r="96" spans="1:8" x14ac:dyDescent="0.2">
      <c r="A96" s="223"/>
      <c r="B96" s="223"/>
      <c r="C96" s="223"/>
      <c r="D96" s="246" t="s">
        <v>740</v>
      </c>
      <c r="E96" s="247" t="s">
        <v>200</v>
      </c>
      <c r="F96" s="249">
        <f>B4+(82*B6)</f>
        <v>83</v>
      </c>
      <c r="G96" s="223"/>
      <c r="H96" s="224"/>
    </row>
    <row r="97" spans="1:8" x14ac:dyDescent="0.2">
      <c r="A97" s="223"/>
      <c r="B97" s="223"/>
      <c r="C97" s="223"/>
      <c r="D97" s="246" t="s">
        <v>716</v>
      </c>
      <c r="E97" s="247" t="s">
        <v>200</v>
      </c>
      <c r="F97" s="248">
        <f>B4+(83*B6)</f>
        <v>84</v>
      </c>
      <c r="G97" s="223"/>
      <c r="H97" s="224"/>
    </row>
    <row r="98" spans="1:8" x14ac:dyDescent="0.2">
      <c r="A98" s="223"/>
      <c r="B98" s="223"/>
      <c r="C98" s="223"/>
      <c r="D98" s="246" t="s">
        <v>215</v>
      </c>
      <c r="E98" s="247" t="s">
        <v>200</v>
      </c>
      <c r="F98" s="248">
        <f>B4+(84*B6)</f>
        <v>85</v>
      </c>
      <c r="G98" s="223"/>
      <c r="H98" s="224"/>
    </row>
    <row r="99" spans="1:8" x14ac:dyDescent="0.2">
      <c r="A99" s="223"/>
      <c r="B99" s="223"/>
      <c r="C99" s="223"/>
      <c r="D99" s="246" t="s">
        <v>86</v>
      </c>
      <c r="E99" s="247" t="s">
        <v>200</v>
      </c>
      <c r="F99" s="249">
        <f>B4+(85*B6)</f>
        <v>86</v>
      </c>
      <c r="G99" s="223"/>
      <c r="H99" s="224"/>
    </row>
    <row r="100" spans="1:8" x14ac:dyDescent="0.2">
      <c r="A100" s="223"/>
      <c r="B100" s="223"/>
      <c r="C100" s="223"/>
      <c r="D100" s="246" t="s">
        <v>261</v>
      </c>
      <c r="E100" s="247" t="s">
        <v>200</v>
      </c>
      <c r="F100" s="249">
        <f>B4+(86*B6)</f>
        <v>87</v>
      </c>
      <c r="G100" s="223"/>
      <c r="H100" s="224"/>
    </row>
    <row r="101" spans="1:8" x14ac:dyDescent="0.2">
      <c r="A101" s="223"/>
      <c r="B101" s="223"/>
      <c r="C101" s="223"/>
      <c r="D101" s="246" t="s">
        <v>134</v>
      </c>
      <c r="E101" s="247" t="s">
        <v>200</v>
      </c>
      <c r="F101" s="248">
        <f>B4+(87*B6)</f>
        <v>88</v>
      </c>
      <c r="G101" s="223"/>
      <c r="H101" s="224"/>
    </row>
    <row r="102" spans="1:8" x14ac:dyDescent="0.2">
      <c r="A102" s="223"/>
      <c r="B102" s="223"/>
      <c r="C102" s="223"/>
      <c r="D102" s="246" t="s">
        <v>3</v>
      </c>
      <c r="E102" s="247" t="s">
        <v>200</v>
      </c>
      <c r="F102" s="249">
        <f>B4+(88*B6)</f>
        <v>89</v>
      </c>
      <c r="G102" s="223"/>
      <c r="H102" s="224"/>
    </row>
    <row r="103" spans="1:8" x14ac:dyDescent="0.2">
      <c r="A103" s="223"/>
      <c r="B103" s="223"/>
      <c r="C103" s="223"/>
      <c r="D103" s="246" t="s">
        <v>199</v>
      </c>
      <c r="E103" s="247" t="s">
        <v>200</v>
      </c>
      <c r="F103" s="249">
        <f>B4+(89*B6)</f>
        <v>90</v>
      </c>
      <c r="G103" s="223"/>
      <c r="H103" s="224"/>
    </row>
    <row r="104" spans="1:8" x14ac:dyDescent="0.2">
      <c r="A104" s="223"/>
      <c r="B104" s="223"/>
      <c r="C104" s="223"/>
      <c r="D104" s="246" t="s">
        <v>71</v>
      </c>
      <c r="E104" s="247" t="s">
        <v>200</v>
      </c>
      <c r="F104" s="248">
        <f>B4+(90*B6)</f>
        <v>91</v>
      </c>
      <c r="G104" s="223"/>
      <c r="H104" s="224"/>
    </row>
    <row r="105" spans="1:8" x14ac:dyDescent="0.2">
      <c r="A105" s="223"/>
      <c r="B105" s="223"/>
      <c r="C105" s="223"/>
      <c r="D105" s="246" t="s">
        <v>245</v>
      </c>
      <c r="E105" s="247" t="s">
        <v>200</v>
      </c>
      <c r="F105" s="249">
        <f>B4+(91*B6)</f>
        <v>92</v>
      </c>
      <c r="G105" s="223"/>
      <c r="H105" s="224"/>
    </row>
    <row r="106" spans="1:8" x14ac:dyDescent="0.2">
      <c r="A106" s="223"/>
      <c r="B106" s="223"/>
      <c r="C106" s="223"/>
      <c r="D106" s="246" t="s">
        <v>118</v>
      </c>
      <c r="E106" s="247" t="s">
        <v>200</v>
      </c>
      <c r="F106" s="249">
        <f>B4+(92*B6)</f>
        <v>93</v>
      </c>
      <c r="G106" s="223"/>
      <c r="H106" s="224"/>
    </row>
    <row r="107" spans="1:8" x14ac:dyDescent="0.2">
      <c r="A107" s="223"/>
      <c r="B107" s="223"/>
      <c r="C107" s="223"/>
      <c r="D107" s="246" t="s">
        <v>290</v>
      </c>
      <c r="E107" s="247" t="s">
        <v>200</v>
      </c>
      <c r="F107" s="248">
        <f>B4+(93*B6)</f>
        <v>94</v>
      </c>
      <c r="G107" s="223"/>
      <c r="H107" s="224"/>
    </row>
    <row r="108" spans="1:8" x14ac:dyDescent="0.2">
      <c r="A108" s="223"/>
      <c r="B108" s="223"/>
      <c r="C108" s="223"/>
      <c r="D108" s="246" t="s">
        <v>166</v>
      </c>
      <c r="E108" s="247" t="s">
        <v>200</v>
      </c>
      <c r="F108" s="249">
        <f>B4+(94*B6)</f>
        <v>95</v>
      </c>
      <c r="G108" s="223"/>
      <c r="H108" s="224"/>
    </row>
    <row r="109" spans="1:8" x14ac:dyDescent="0.2">
      <c r="A109" s="223"/>
      <c r="B109" s="223"/>
      <c r="C109" s="223"/>
      <c r="D109" s="246" t="s">
        <v>53</v>
      </c>
      <c r="E109" s="247" t="s">
        <v>200</v>
      </c>
      <c r="F109" s="249">
        <f>B4+(95*B6)</f>
        <v>96</v>
      </c>
      <c r="G109" s="223"/>
      <c r="H109" s="224"/>
    </row>
    <row r="110" spans="1:8" x14ac:dyDescent="0.2">
      <c r="A110" s="223"/>
      <c r="B110" s="223"/>
      <c r="C110" s="223"/>
      <c r="D110" s="246" t="s">
        <v>231</v>
      </c>
      <c r="E110" s="247" t="s">
        <v>200</v>
      </c>
      <c r="F110" s="248">
        <f>B4+(96*B6)</f>
        <v>97</v>
      </c>
      <c r="G110" s="223"/>
      <c r="H110" s="224"/>
    </row>
    <row r="111" spans="1:8" x14ac:dyDescent="0.2">
      <c r="A111" s="223"/>
      <c r="B111" s="223"/>
      <c r="C111" s="223"/>
      <c r="D111" s="246" t="s">
        <v>103</v>
      </c>
      <c r="E111" s="247" t="s">
        <v>200</v>
      </c>
      <c r="F111" s="249">
        <f>B4+(97*B6)</f>
        <v>98</v>
      </c>
      <c r="G111" s="223"/>
      <c r="H111" s="224"/>
    </row>
    <row r="112" spans="1:8" x14ac:dyDescent="0.2">
      <c r="A112" s="223"/>
      <c r="B112" s="223"/>
      <c r="C112" s="223"/>
      <c r="D112" s="246" t="s">
        <v>276</v>
      </c>
      <c r="E112" s="247" t="s">
        <v>200</v>
      </c>
      <c r="F112" s="249">
        <f>B4+(98*B6)</f>
        <v>99</v>
      </c>
      <c r="G112" s="223"/>
      <c r="H112" s="224"/>
    </row>
    <row r="113" spans="1:8" x14ac:dyDescent="0.2">
      <c r="A113" s="223"/>
      <c r="B113" s="223"/>
      <c r="C113" s="223"/>
      <c r="D113" s="246" t="s">
        <v>150</v>
      </c>
      <c r="E113" s="247" t="s">
        <v>200</v>
      </c>
      <c r="F113" s="248">
        <f>B4+(99*B6)</f>
        <v>100</v>
      </c>
      <c r="G113" s="223"/>
      <c r="H113" s="224"/>
    </row>
    <row r="114" spans="1:8" x14ac:dyDescent="0.2">
      <c r="A114" s="223"/>
      <c r="B114" s="223"/>
      <c r="C114" s="223"/>
      <c r="D114" s="246" t="s">
        <v>21</v>
      </c>
      <c r="E114" s="247" t="s">
        <v>200</v>
      </c>
      <c r="F114" s="249">
        <f>B4+(100*B6)</f>
        <v>101</v>
      </c>
      <c r="G114" s="223"/>
      <c r="H114" s="224"/>
    </row>
    <row r="115" spans="1:8" x14ac:dyDescent="0.2">
      <c r="A115" s="223"/>
      <c r="B115" s="223"/>
      <c r="C115" s="223"/>
      <c r="D115" s="246" t="s">
        <v>344</v>
      </c>
      <c r="E115" s="247" t="s">
        <v>200</v>
      </c>
      <c r="F115" s="249">
        <f>B4+(101*B6)</f>
        <v>102</v>
      </c>
      <c r="G115" s="223"/>
      <c r="H115" s="224"/>
    </row>
    <row r="116" spans="1:8" x14ac:dyDescent="0.2">
      <c r="A116" s="223"/>
      <c r="B116" s="223"/>
      <c r="C116" s="223"/>
      <c r="D116" s="246" t="s">
        <v>318</v>
      </c>
      <c r="E116" s="247" t="s">
        <v>200</v>
      </c>
      <c r="F116" s="248">
        <f>B4+(102*B6)</f>
        <v>103</v>
      </c>
      <c r="G116" s="223"/>
      <c r="H116" s="224"/>
    </row>
    <row r="117" spans="1:8" x14ac:dyDescent="0.2">
      <c r="A117" s="223"/>
      <c r="B117" s="223"/>
      <c r="C117" s="223"/>
      <c r="D117" s="246" t="s">
        <v>436</v>
      </c>
      <c r="E117" s="247" t="s">
        <v>200</v>
      </c>
      <c r="F117" s="249">
        <f>B4+(103*B6)</f>
        <v>104</v>
      </c>
      <c r="G117" s="223"/>
      <c r="H117" s="224"/>
    </row>
    <row r="118" spans="1:8" x14ac:dyDescent="0.2">
      <c r="A118" s="223"/>
      <c r="B118" s="223"/>
      <c r="C118" s="223"/>
      <c r="D118" s="246" t="s">
        <v>394</v>
      </c>
      <c r="E118" s="247" t="s">
        <v>200</v>
      </c>
      <c r="F118" s="249">
        <f>B4+(104*B6)</f>
        <v>105</v>
      </c>
      <c r="G118" s="223"/>
      <c r="H118" s="224"/>
    </row>
    <row r="119" spans="1:8" x14ac:dyDescent="0.2">
      <c r="A119" s="223"/>
      <c r="B119" s="223"/>
      <c r="C119" s="223"/>
      <c r="D119" s="246" t="s">
        <v>506</v>
      </c>
      <c r="E119" s="247" t="s">
        <v>200</v>
      </c>
      <c r="F119" s="248">
        <f>B4+(105*B6)</f>
        <v>106</v>
      </c>
      <c r="G119" s="223"/>
      <c r="H119" s="224"/>
    </row>
    <row r="120" spans="1:8" x14ac:dyDescent="0.2">
      <c r="A120" s="223"/>
      <c r="B120" s="223"/>
      <c r="C120" s="223"/>
      <c r="D120" s="246" t="s">
        <v>561</v>
      </c>
      <c r="E120" s="247" t="s">
        <v>200</v>
      </c>
      <c r="F120" s="249">
        <f>B4+(106*B6)</f>
        <v>107</v>
      </c>
      <c r="G120" s="223"/>
      <c r="H120" s="224"/>
    </row>
    <row r="121" spans="1:8" x14ac:dyDescent="0.2">
      <c r="A121" s="223"/>
      <c r="B121" s="223"/>
      <c r="C121" s="223"/>
      <c r="D121" s="246" t="s">
        <v>582</v>
      </c>
      <c r="E121" s="247" t="s">
        <v>200</v>
      </c>
      <c r="F121" s="249">
        <f>B4+(107*B6)</f>
        <v>108</v>
      </c>
      <c r="G121" s="223"/>
      <c r="H121" s="224"/>
    </row>
    <row r="122" spans="1:8" x14ac:dyDescent="0.2">
      <c r="A122" s="223"/>
      <c r="B122" s="223"/>
      <c r="C122" s="223"/>
      <c r="D122" s="246" t="s">
        <v>586</v>
      </c>
      <c r="E122" s="247" t="s">
        <v>200</v>
      </c>
      <c r="F122" s="248">
        <f>B4+(108*B6)</f>
        <v>109</v>
      </c>
      <c r="G122" s="223"/>
      <c r="H122" s="224"/>
    </row>
    <row r="123" spans="1:8" x14ac:dyDescent="0.2">
      <c r="A123" s="223"/>
      <c r="B123" s="223"/>
      <c r="C123" s="223"/>
      <c r="D123" s="246" t="s">
        <v>676</v>
      </c>
      <c r="E123" s="247" t="s">
        <v>200</v>
      </c>
      <c r="F123" s="249">
        <f>B4+(109*B6)</f>
        <v>110</v>
      </c>
      <c r="G123" s="223"/>
      <c r="H123" s="224"/>
    </row>
    <row r="124" spans="1:8" x14ac:dyDescent="0.2">
      <c r="A124" s="223"/>
      <c r="B124" s="223"/>
      <c r="C124" s="223"/>
      <c r="D124" s="246" t="s">
        <v>748</v>
      </c>
      <c r="E124" s="247" t="s">
        <v>200</v>
      </c>
      <c r="F124" s="249">
        <f>B4+(110*B6)</f>
        <v>111</v>
      </c>
      <c r="G124" s="223"/>
      <c r="H124" s="224"/>
    </row>
    <row r="125" spans="1:8" x14ac:dyDescent="0.2">
      <c r="A125" s="223"/>
      <c r="B125" s="223"/>
      <c r="C125" s="223"/>
      <c r="D125" s="246" t="s">
        <v>724</v>
      </c>
      <c r="E125" s="247" t="s">
        <v>200</v>
      </c>
      <c r="F125" s="248">
        <f>B4+(111*B6)</f>
        <v>112</v>
      </c>
      <c r="G125" s="223"/>
      <c r="H125" s="224"/>
    </row>
    <row r="126" spans="1:8" x14ac:dyDescent="0.2">
      <c r="A126" s="223"/>
      <c r="B126" s="223"/>
      <c r="C126" s="223"/>
      <c r="D126" s="246" t="s">
        <v>151</v>
      </c>
      <c r="E126" s="247" t="s">
        <v>200</v>
      </c>
      <c r="F126" s="249">
        <f>B4+(112*B6)</f>
        <v>113</v>
      </c>
      <c r="G126" s="223"/>
      <c r="H126" s="224"/>
    </row>
    <row r="127" spans="1:8" x14ac:dyDescent="0.2">
      <c r="A127" s="223"/>
      <c r="B127" s="223"/>
      <c r="C127" s="223"/>
      <c r="D127" s="246" t="s">
        <v>22</v>
      </c>
      <c r="E127" s="247" t="s">
        <v>200</v>
      </c>
      <c r="F127" s="249">
        <f>B4+(113*B6)</f>
        <v>114</v>
      </c>
      <c r="G127" s="223"/>
      <c r="H127" s="224"/>
    </row>
    <row r="128" spans="1:8" x14ac:dyDescent="0.2">
      <c r="A128" s="223"/>
      <c r="B128" s="223"/>
      <c r="C128" s="223"/>
      <c r="D128" s="246" t="s">
        <v>216</v>
      </c>
      <c r="E128" s="247" t="s">
        <v>200</v>
      </c>
      <c r="F128" s="248">
        <f>B4+(114*B6)</f>
        <v>115</v>
      </c>
      <c r="G128" s="223"/>
      <c r="H128" s="224"/>
    </row>
    <row r="129" spans="1:8" x14ac:dyDescent="0.2">
      <c r="A129" s="223"/>
      <c r="B129" s="223"/>
      <c r="C129" s="223"/>
      <c r="D129" s="246" t="s">
        <v>87</v>
      </c>
      <c r="E129" s="247" t="s">
        <v>200</v>
      </c>
      <c r="F129" s="249">
        <f>B4+(115*B6)</f>
        <v>116</v>
      </c>
      <c r="G129" s="223"/>
      <c r="H129" s="224"/>
    </row>
    <row r="130" spans="1:8" x14ac:dyDescent="0.2">
      <c r="A130" s="223"/>
      <c r="B130" s="223"/>
      <c r="C130" s="223"/>
      <c r="D130" s="246" t="s">
        <v>262</v>
      </c>
      <c r="E130" s="247" t="s">
        <v>200</v>
      </c>
      <c r="F130" s="248">
        <f>B4+(116*B6)</f>
        <v>117</v>
      </c>
      <c r="G130" s="223"/>
      <c r="H130" s="224"/>
    </row>
    <row r="131" spans="1:8" x14ac:dyDescent="0.2">
      <c r="A131" s="223"/>
      <c r="B131" s="223"/>
      <c r="C131" s="223"/>
      <c r="D131" s="246" t="s">
        <v>135</v>
      </c>
      <c r="E131" s="247" t="s">
        <v>200</v>
      </c>
      <c r="F131" s="249">
        <f>B4+(117*B6)</f>
        <v>118</v>
      </c>
      <c r="G131" s="223"/>
      <c r="H131" s="224"/>
    </row>
    <row r="132" spans="1:8" x14ac:dyDescent="0.2">
      <c r="A132" s="223"/>
      <c r="B132" s="223"/>
      <c r="C132" s="223"/>
      <c r="D132" s="246" t="s">
        <v>4</v>
      </c>
      <c r="E132" s="247" t="s">
        <v>200</v>
      </c>
      <c r="F132" s="249">
        <f>B4+(118*B6)</f>
        <v>119</v>
      </c>
      <c r="G132" s="223"/>
      <c r="H132" s="224"/>
    </row>
    <row r="133" spans="1:8" x14ac:dyDescent="0.2">
      <c r="A133" s="223"/>
      <c r="B133" s="223"/>
      <c r="C133" s="223"/>
      <c r="D133" s="246" t="s">
        <v>183</v>
      </c>
      <c r="E133" s="247" t="s">
        <v>200</v>
      </c>
      <c r="F133" s="248">
        <f>B4+(119*B6)</f>
        <v>120</v>
      </c>
      <c r="G133" s="223"/>
      <c r="H133" s="224"/>
    </row>
    <row r="134" spans="1:8" x14ac:dyDescent="0.2">
      <c r="A134" s="223"/>
      <c r="B134" s="223"/>
      <c r="C134" s="223"/>
      <c r="D134" s="246" t="s">
        <v>72</v>
      </c>
      <c r="E134" s="247" t="s">
        <v>200</v>
      </c>
      <c r="F134" s="249">
        <f>B4+(120*B6)</f>
        <v>121</v>
      </c>
      <c r="G134" s="223"/>
      <c r="H134" s="224"/>
    </row>
    <row r="135" spans="1:8" x14ac:dyDescent="0.2">
      <c r="A135" s="223"/>
      <c r="B135" s="223"/>
      <c r="C135" s="223"/>
      <c r="D135" s="246" t="s">
        <v>246</v>
      </c>
      <c r="E135" s="247" t="s">
        <v>200</v>
      </c>
      <c r="F135" s="249">
        <f>B4+(121*B6)</f>
        <v>122</v>
      </c>
      <c r="G135" s="223"/>
      <c r="H135" s="224"/>
    </row>
    <row r="136" spans="1:8" x14ac:dyDescent="0.2">
      <c r="A136" s="223"/>
      <c r="B136" s="223"/>
      <c r="C136" s="223"/>
      <c r="D136" s="246" t="s">
        <v>119</v>
      </c>
      <c r="E136" s="247" t="s">
        <v>200</v>
      </c>
      <c r="F136" s="248">
        <f>B4+(122*B6)</f>
        <v>123</v>
      </c>
      <c r="G136" s="223"/>
      <c r="H136" s="224"/>
    </row>
    <row r="137" spans="1:8" x14ac:dyDescent="0.2">
      <c r="A137" s="223"/>
      <c r="B137" s="223"/>
      <c r="C137" s="223"/>
      <c r="D137" s="246" t="s">
        <v>291</v>
      </c>
      <c r="E137" s="247" t="s">
        <v>200</v>
      </c>
      <c r="F137" s="249">
        <f>B4+(123*B6)</f>
        <v>124</v>
      </c>
      <c r="G137" s="223"/>
      <c r="H137" s="224"/>
    </row>
    <row r="138" spans="1:8" x14ac:dyDescent="0.2">
      <c r="A138" s="223"/>
      <c r="B138" s="223"/>
      <c r="C138" s="223"/>
      <c r="D138" s="246" t="s">
        <v>167</v>
      </c>
      <c r="E138" s="247" t="s">
        <v>200</v>
      </c>
      <c r="F138" s="249">
        <f>B4+(124*B6)</f>
        <v>125</v>
      </c>
      <c r="G138" s="223"/>
      <c r="H138" s="224"/>
    </row>
    <row r="139" spans="1:8" x14ac:dyDescent="0.2">
      <c r="A139" s="223"/>
      <c r="B139" s="223"/>
      <c r="C139" s="223"/>
      <c r="D139" s="246" t="s">
        <v>54</v>
      </c>
      <c r="E139" s="247" t="s">
        <v>200</v>
      </c>
      <c r="F139" s="248">
        <f>B4+(125*B6)</f>
        <v>126</v>
      </c>
      <c r="G139" s="223"/>
      <c r="H139" s="224"/>
    </row>
    <row r="140" spans="1:8" x14ac:dyDescent="0.2">
      <c r="A140" s="223"/>
      <c r="B140" s="223"/>
      <c r="C140" s="223"/>
      <c r="D140" s="246" t="s">
        <v>232</v>
      </c>
      <c r="E140" s="247" t="s">
        <v>200</v>
      </c>
      <c r="F140" s="249">
        <f>B4+(126*B6)</f>
        <v>127</v>
      </c>
      <c r="G140" s="223"/>
      <c r="H140" s="224"/>
    </row>
    <row r="141" spans="1:8" x14ac:dyDescent="0.2">
      <c r="A141" s="223"/>
      <c r="B141" s="223"/>
      <c r="C141" s="223"/>
      <c r="D141" s="246" t="s">
        <v>104</v>
      </c>
      <c r="E141" s="247" t="s">
        <v>200</v>
      </c>
      <c r="F141" s="249">
        <f>B4+(127*B6)</f>
        <v>128</v>
      </c>
      <c r="G141" s="223"/>
      <c r="H141" s="224"/>
    </row>
    <row r="142" spans="1:8" x14ac:dyDescent="0.2">
      <c r="A142" s="223"/>
      <c r="B142" s="223"/>
      <c r="C142" s="223"/>
      <c r="D142" s="246" t="s">
        <v>277</v>
      </c>
      <c r="E142" s="247" t="s">
        <v>200</v>
      </c>
      <c r="F142" s="248">
        <f>B4+(128*B6)</f>
        <v>129</v>
      </c>
      <c r="G142" s="223"/>
      <c r="H142" s="224"/>
    </row>
    <row r="143" spans="1:8" x14ac:dyDescent="0.2">
      <c r="A143" s="223"/>
      <c r="B143" s="223"/>
      <c r="C143" s="223"/>
      <c r="D143" s="246" t="s">
        <v>323</v>
      </c>
      <c r="E143" s="247" t="s">
        <v>200</v>
      </c>
      <c r="F143" s="249">
        <f>B4+(129*B6)</f>
        <v>130</v>
      </c>
      <c r="G143" s="223"/>
      <c r="H143" s="224"/>
    </row>
    <row r="144" spans="1:8" x14ac:dyDescent="0.2">
      <c r="A144" s="223"/>
      <c r="B144" s="223"/>
      <c r="C144" s="223"/>
      <c r="D144" s="246" t="s">
        <v>363</v>
      </c>
      <c r="E144" s="247" t="s">
        <v>200</v>
      </c>
      <c r="F144" s="249">
        <f>B4+(130*B6)</f>
        <v>131</v>
      </c>
      <c r="G144" s="223"/>
      <c r="H144" s="224"/>
    </row>
    <row r="145" spans="1:8" x14ac:dyDescent="0.2">
      <c r="A145" s="223"/>
      <c r="B145" s="223"/>
      <c r="C145" s="223"/>
      <c r="D145" s="246" t="s">
        <v>467</v>
      </c>
      <c r="E145" s="247" t="s">
        <v>200</v>
      </c>
      <c r="F145" s="248">
        <f>B4+(131*B6)</f>
        <v>132</v>
      </c>
      <c r="G145" s="223"/>
      <c r="H145" s="224"/>
    </row>
    <row r="146" spans="1:8" x14ac:dyDescent="0.2">
      <c r="A146" s="223"/>
      <c r="B146" s="223"/>
      <c r="C146" s="223"/>
      <c r="D146" s="246" t="s">
        <v>417</v>
      </c>
      <c r="E146" s="247" t="s">
        <v>200</v>
      </c>
      <c r="F146" s="249">
        <f>B4+(132*B6)</f>
        <v>133</v>
      </c>
      <c r="G146" s="223"/>
      <c r="H146" s="224"/>
    </row>
    <row r="147" spans="1:8" x14ac:dyDescent="0.2">
      <c r="A147" s="223"/>
      <c r="B147" s="223"/>
      <c r="C147" s="223"/>
      <c r="D147" s="246" t="s">
        <v>480</v>
      </c>
      <c r="E147" s="247" t="s">
        <v>200</v>
      </c>
      <c r="F147" s="249">
        <f>B4+(133*B6)</f>
        <v>134</v>
      </c>
      <c r="G147" s="223"/>
      <c r="H147" s="224"/>
    </row>
    <row r="148" spans="1:8" x14ac:dyDescent="0.2">
      <c r="A148" s="223"/>
      <c r="B148" s="223"/>
      <c r="C148" s="223"/>
      <c r="D148" s="246" t="s">
        <v>532</v>
      </c>
      <c r="E148" s="247" t="s">
        <v>200</v>
      </c>
      <c r="F148" s="248">
        <f>B4+(134*B6)</f>
        <v>135</v>
      </c>
      <c r="G148" s="223"/>
      <c r="H148" s="224"/>
    </row>
    <row r="149" spans="1:8" x14ac:dyDescent="0.2">
      <c r="A149" s="223"/>
      <c r="B149" s="223"/>
      <c r="C149" s="223"/>
      <c r="D149" s="246" t="s">
        <v>602</v>
      </c>
      <c r="E149" s="247" t="s">
        <v>200</v>
      </c>
      <c r="F149" s="249">
        <f>B4+(135*B6)</f>
        <v>136</v>
      </c>
      <c r="G149" s="223"/>
      <c r="H149" s="224"/>
    </row>
    <row r="150" spans="1:8" x14ac:dyDescent="0.2">
      <c r="A150" s="223"/>
      <c r="B150" s="223"/>
      <c r="C150" s="223"/>
      <c r="D150" s="246" t="s">
        <v>609</v>
      </c>
      <c r="E150" s="247" t="s">
        <v>200</v>
      </c>
      <c r="F150" s="249">
        <f>B4+(136*B6)</f>
        <v>137</v>
      </c>
      <c r="G150" s="223"/>
      <c r="H150" s="224"/>
    </row>
    <row r="151" spans="1:8" x14ac:dyDescent="0.2">
      <c r="A151" s="223"/>
      <c r="B151" s="223"/>
      <c r="C151" s="223"/>
      <c r="D151" s="246" t="s">
        <v>712</v>
      </c>
      <c r="E151" s="247" t="s">
        <v>200</v>
      </c>
      <c r="F151" s="248">
        <f>B4+(137*B6)</f>
        <v>138</v>
      </c>
      <c r="G151" s="223"/>
      <c r="H151" s="224"/>
    </row>
    <row r="152" spans="1:8" x14ac:dyDescent="0.2">
      <c r="A152" s="223"/>
      <c r="B152" s="223"/>
      <c r="C152" s="223"/>
      <c r="D152" s="246" t="s">
        <v>774</v>
      </c>
      <c r="E152" s="247" t="s">
        <v>200</v>
      </c>
      <c r="F152" s="249">
        <f>B4+(138*B6)</f>
        <v>139</v>
      </c>
      <c r="G152" s="223"/>
      <c r="H152" s="224"/>
    </row>
    <row r="153" spans="1:8" x14ac:dyDescent="0.2">
      <c r="A153" s="223"/>
      <c r="B153" s="223"/>
      <c r="C153" s="223"/>
      <c r="D153" s="246" t="s">
        <v>764</v>
      </c>
      <c r="E153" s="247" t="s">
        <v>200</v>
      </c>
      <c r="F153" s="249">
        <f>B4+(139*B6)</f>
        <v>140</v>
      </c>
      <c r="G153" s="223"/>
      <c r="H153" s="224"/>
    </row>
    <row r="154" spans="1:8" x14ac:dyDescent="0.2">
      <c r="A154" s="223"/>
      <c r="B154" s="223"/>
      <c r="C154" s="223"/>
      <c r="D154" s="246" t="s">
        <v>105</v>
      </c>
      <c r="E154" s="247" t="s">
        <v>200</v>
      </c>
      <c r="F154" s="248">
        <f>B4+(140*B6)</f>
        <v>141</v>
      </c>
      <c r="G154" s="223"/>
      <c r="H154" s="224"/>
    </row>
    <row r="155" spans="1:8" x14ac:dyDescent="0.2">
      <c r="A155" s="223"/>
      <c r="B155" s="223"/>
      <c r="C155" s="223"/>
      <c r="D155" s="246" t="s">
        <v>278</v>
      </c>
      <c r="E155" s="247" t="s">
        <v>200</v>
      </c>
      <c r="F155" s="249">
        <f>B4+(141*B6)</f>
        <v>142</v>
      </c>
      <c r="G155" s="223"/>
      <c r="H155" s="224"/>
    </row>
    <row r="156" spans="1:8" x14ac:dyDescent="0.2">
      <c r="A156" s="223"/>
      <c r="B156" s="223"/>
      <c r="C156" s="223"/>
      <c r="D156" s="246" t="s">
        <v>152</v>
      </c>
      <c r="E156" s="247" t="s">
        <v>200</v>
      </c>
      <c r="F156" s="249">
        <f>B4+(142*B6)</f>
        <v>143</v>
      </c>
      <c r="G156" s="223"/>
      <c r="H156" s="224"/>
    </row>
    <row r="157" spans="1:8" x14ac:dyDescent="0.2">
      <c r="A157" s="223"/>
      <c r="B157" s="223"/>
      <c r="C157" s="223"/>
      <c r="D157" s="246" t="s">
        <v>23</v>
      </c>
      <c r="E157" s="247" t="s">
        <v>200</v>
      </c>
      <c r="F157" s="248">
        <f>B4+(143*B6)</f>
        <v>144</v>
      </c>
      <c r="G157" s="223"/>
      <c r="H157" s="224"/>
    </row>
    <row r="158" spans="1:8" x14ac:dyDescent="0.2">
      <c r="A158" s="223"/>
      <c r="B158" s="223"/>
      <c r="C158" s="223"/>
      <c r="D158" s="246" t="s">
        <v>217</v>
      </c>
      <c r="E158" s="247" t="s">
        <v>200</v>
      </c>
      <c r="F158" s="249">
        <f>B4+(144*B6)</f>
        <v>145</v>
      </c>
      <c r="G158" s="223"/>
      <c r="H158" s="224"/>
    </row>
    <row r="159" spans="1:8" x14ac:dyDescent="0.2">
      <c r="A159" s="223"/>
      <c r="B159" s="223"/>
      <c r="C159" s="223"/>
      <c r="D159" s="246" t="s">
        <v>88</v>
      </c>
      <c r="E159" s="247" t="s">
        <v>200</v>
      </c>
      <c r="F159" s="249">
        <f>B4+(145*B6)</f>
        <v>146</v>
      </c>
      <c r="G159" s="223"/>
      <c r="H159" s="224"/>
    </row>
    <row r="160" spans="1:8" x14ac:dyDescent="0.2">
      <c r="A160" s="223"/>
      <c r="B160" s="223"/>
      <c r="C160" s="223"/>
      <c r="D160" s="246" t="s">
        <v>263</v>
      </c>
      <c r="E160" s="247" t="s">
        <v>200</v>
      </c>
      <c r="F160" s="249">
        <f>B4+(146*B6)</f>
        <v>147</v>
      </c>
      <c r="G160" s="223"/>
      <c r="H160" s="224"/>
    </row>
    <row r="161" spans="1:8" x14ac:dyDescent="0.2">
      <c r="A161" s="223"/>
      <c r="B161" s="223"/>
      <c r="C161" s="223"/>
      <c r="D161" s="246" t="s">
        <v>136</v>
      </c>
      <c r="E161" s="247" t="s">
        <v>200</v>
      </c>
      <c r="F161" s="249">
        <f>B4+(147*B6)</f>
        <v>148</v>
      </c>
      <c r="G161" s="223"/>
      <c r="H161" s="224"/>
    </row>
    <row r="162" spans="1:8" x14ac:dyDescent="0.2">
      <c r="A162" s="223"/>
      <c r="B162" s="223"/>
      <c r="C162" s="223"/>
      <c r="D162" s="246" t="s">
        <v>5</v>
      </c>
      <c r="E162" s="247" t="s">
        <v>200</v>
      </c>
      <c r="F162" s="249">
        <f>B4+(148*B6)</f>
        <v>149</v>
      </c>
      <c r="G162" s="223"/>
      <c r="H162" s="224"/>
    </row>
    <row r="163" spans="1:8" x14ac:dyDescent="0.2">
      <c r="A163" s="223"/>
      <c r="B163" s="223"/>
      <c r="C163" s="223"/>
      <c r="D163" s="246" t="s">
        <v>184</v>
      </c>
      <c r="E163" s="247" t="s">
        <v>200</v>
      </c>
      <c r="F163" s="249">
        <f>B4+(149*B6)</f>
        <v>150</v>
      </c>
      <c r="G163" s="223"/>
      <c r="H163" s="224"/>
    </row>
    <row r="164" spans="1:8" x14ac:dyDescent="0.2">
      <c r="A164" s="223"/>
      <c r="B164" s="223"/>
      <c r="C164" s="223"/>
      <c r="D164" s="246" t="s">
        <v>73</v>
      </c>
      <c r="E164" s="247" t="s">
        <v>200</v>
      </c>
      <c r="F164" s="249">
        <f>B4+(150*B6)</f>
        <v>151</v>
      </c>
      <c r="G164" s="223"/>
      <c r="H164" s="224"/>
    </row>
    <row r="165" spans="1:8" x14ac:dyDescent="0.2">
      <c r="A165" s="223"/>
      <c r="B165" s="223"/>
      <c r="C165" s="223"/>
      <c r="D165" s="246" t="s">
        <v>247</v>
      </c>
      <c r="E165" s="247" t="s">
        <v>200</v>
      </c>
      <c r="F165" s="249">
        <f>B4+(151*B6)</f>
        <v>152</v>
      </c>
      <c r="G165" s="223"/>
      <c r="H165" s="224"/>
    </row>
    <row r="166" spans="1:8" x14ac:dyDescent="0.2">
      <c r="A166" s="223"/>
      <c r="B166" s="223"/>
      <c r="C166" s="223"/>
      <c r="D166" s="246" t="s">
        <v>120</v>
      </c>
      <c r="E166" s="247" t="s">
        <v>200</v>
      </c>
      <c r="F166" s="249">
        <f>B4+(152*B6)</f>
        <v>153</v>
      </c>
      <c r="G166" s="223"/>
      <c r="H166" s="224"/>
    </row>
    <row r="167" spans="1:8" x14ac:dyDescent="0.2">
      <c r="A167" s="223"/>
      <c r="B167" s="223"/>
      <c r="C167" s="223"/>
      <c r="D167" s="246" t="s">
        <v>292</v>
      </c>
      <c r="E167" s="247" t="s">
        <v>200</v>
      </c>
      <c r="F167" s="249">
        <f>B4+(153*B6)</f>
        <v>154</v>
      </c>
      <c r="G167" s="223"/>
      <c r="H167" s="224"/>
    </row>
    <row r="168" spans="1:8" x14ac:dyDescent="0.2">
      <c r="A168" s="223"/>
      <c r="B168" s="223"/>
      <c r="C168" s="223"/>
      <c r="D168" s="246" t="s">
        <v>168</v>
      </c>
      <c r="E168" s="247" t="s">
        <v>200</v>
      </c>
      <c r="F168" s="249">
        <f>B4+(154*B6)</f>
        <v>155</v>
      </c>
      <c r="G168" s="223"/>
      <c r="H168" s="224"/>
    </row>
    <row r="169" spans="1:8" x14ac:dyDescent="0.2">
      <c r="A169" s="223"/>
      <c r="B169" s="223"/>
      <c r="C169" s="223"/>
      <c r="D169" s="246" t="s">
        <v>38</v>
      </c>
      <c r="E169" s="247" t="s">
        <v>200</v>
      </c>
      <c r="F169" s="249">
        <f>B4+(155*B6)</f>
        <v>156</v>
      </c>
      <c r="G169" s="223"/>
      <c r="H169" s="224"/>
    </row>
    <row r="170" spans="1:8" x14ac:dyDescent="0.2">
      <c r="A170" s="223"/>
      <c r="B170" s="223"/>
      <c r="C170" s="223"/>
      <c r="D170" s="246" t="s">
        <v>233</v>
      </c>
      <c r="E170" s="247" t="s">
        <v>200</v>
      </c>
      <c r="F170" s="249">
        <f>B4+(156*B6)</f>
        <v>157</v>
      </c>
      <c r="G170" s="223"/>
      <c r="H170" s="224"/>
    </row>
    <row r="171" spans="1:8" x14ac:dyDescent="0.2">
      <c r="A171" s="223"/>
      <c r="B171" s="223"/>
      <c r="C171" s="223"/>
      <c r="D171" s="246" t="s">
        <v>325</v>
      </c>
      <c r="E171" s="247" t="s">
        <v>200</v>
      </c>
      <c r="F171" s="249">
        <f>B4+(157*B6)</f>
        <v>158</v>
      </c>
      <c r="G171" s="223"/>
      <c r="H171" s="224"/>
    </row>
    <row r="172" spans="1:8" x14ac:dyDescent="0.2">
      <c r="A172" s="223"/>
      <c r="B172" s="223"/>
      <c r="C172" s="223"/>
      <c r="D172" s="246" t="s">
        <v>321</v>
      </c>
      <c r="E172" s="247" t="s">
        <v>200</v>
      </c>
      <c r="F172" s="249">
        <f>B4+(158*B6)</f>
        <v>159</v>
      </c>
      <c r="G172" s="223"/>
      <c r="H172" s="224"/>
    </row>
    <row r="173" spans="1:8" x14ac:dyDescent="0.2">
      <c r="A173" s="223"/>
      <c r="B173" s="223"/>
      <c r="C173" s="223"/>
      <c r="D173" s="246" t="s">
        <v>393</v>
      </c>
      <c r="E173" s="247" t="s">
        <v>200</v>
      </c>
      <c r="F173" s="249">
        <f>B4+(159*B6)</f>
        <v>160</v>
      </c>
      <c r="G173" s="223"/>
      <c r="H173" s="224"/>
    </row>
    <row r="174" spans="1:8" x14ac:dyDescent="0.2">
      <c r="A174" s="223"/>
      <c r="B174" s="223"/>
      <c r="C174" s="223"/>
      <c r="D174" s="246" t="s">
        <v>457</v>
      </c>
      <c r="E174" s="247" t="s">
        <v>200</v>
      </c>
      <c r="F174" s="249">
        <f>B4+(160*B6)</f>
        <v>161</v>
      </c>
      <c r="G174" s="223"/>
      <c r="H174" s="224"/>
    </row>
    <row r="175" spans="1:8" x14ac:dyDescent="0.2">
      <c r="A175" s="223"/>
      <c r="B175" s="223"/>
      <c r="C175" s="223"/>
      <c r="D175" s="246" t="s">
        <v>551</v>
      </c>
      <c r="E175" s="247" t="s">
        <v>200</v>
      </c>
      <c r="F175" s="249">
        <f>B4+(161*B6)</f>
        <v>162</v>
      </c>
      <c r="G175" s="223"/>
      <c r="H175" s="224"/>
    </row>
    <row r="176" spans="1:8" x14ac:dyDescent="0.2">
      <c r="A176" s="223"/>
      <c r="B176" s="223"/>
      <c r="C176" s="223"/>
      <c r="D176" s="246" t="s">
        <v>476</v>
      </c>
      <c r="E176" s="247" t="s">
        <v>200</v>
      </c>
      <c r="F176" s="249">
        <f>B4+(162*B6)</f>
        <v>163</v>
      </c>
      <c r="G176" s="223"/>
      <c r="H176" s="224"/>
    </row>
    <row r="177" spans="1:8" x14ac:dyDescent="0.2">
      <c r="A177" s="223"/>
      <c r="B177" s="223"/>
      <c r="C177" s="223"/>
      <c r="D177" s="246" t="s">
        <v>702</v>
      </c>
      <c r="E177" s="247" t="s">
        <v>200</v>
      </c>
      <c r="F177" s="249">
        <f>B4+(163*B6)</f>
        <v>164</v>
      </c>
      <c r="G177" s="223"/>
      <c r="H177" s="224"/>
    </row>
    <row r="178" spans="1:8" x14ac:dyDescent="0.2">
      <c r="A178" s="223"/>
      <c r="B178" s="223"/>
      <c r="C178" s="223"/>
      <c r="D178" s="246" t="s">
        <v>691</v>
      </c>
      <c r="E178" s="247" t="s">
        <v>200</v>
      </c>
      <c r="F178" s="249">
        <f>B4+(164*B6)</f>
        <v>165</v>
      </c>
      <c r="G178" s="223"/>
      <c r="H178" s="224"/>
    </row>
    <row r="179" spans="1:8" x14ac:dyDescent="0.2">
      <c r="A179" s="223"/>
      <c r="B179" s="223"/>
      <c r="C179" s="223"/>
      <c r="D179" s="246" t="s">
        <v>585</v>
      </c>
      <c r="E179" s="247" t="s">
        <v>200</v>
      </c>
      <c r="F179" s="249">
        <f>B4+(165*B6)</f>
        <v>166</v>
      </c>
      <c r="G179" s="223"/>
      <c r="H179" s="224"/>
    </row>
    <row r="180" spans="1:8" x14ac:dyDescent="0.2">
      <c r="A180" s="223"/>
      <c r="B180" s="223"/>
      <c r="C180" s="223"/>
      <c r="D180" s="246" t="s">
        <v>766</v>
      </c>
      <c r="E180" s="247" t="s">
        <v>200</v>
      </c>
      <c r="F180" s="249">
        <f>B4+(166*B6)</f>
        <v>167</v>
      </c>
      <c r="G180" s="223"/>
      <c r="H180" s="224"/>
    </row>
    <row r="181" spans="1:8" x14ac:dyDescent="0.2">
      <c r="A181" s="223"/>
      <c r="B181" s="223"/>
      <c r="C181" s="223"/>
      <c r="D181" s="246" t="s">
        <v>756</v>
      </c>
      <c r="E181" s="247" t="s">
        <v>200</v>
      </c>
      <c r="F181" s="249">
        <f>B4+(167*B6)</f>
        <v>168</v>
      </c>
      <c r="G181" s="223"/>
      <c r="H181" s="224"/>
    </row>
    <row r="182" spans="1:8" x14ac:dyDescent="0.2">
      <c r="A182" s="223"/>
      <c r="B182" s="223"/>
      <c r="C182" s="223"/>
      <c r="D182" s="246" t="s">
        <v>39</v>
      </c>
      <c r="E182" s="250" t="s">
        <v>200</v>
      </c>
      <c r="F182" s="249">
        <f>B4+(168*B6)</f>
        <v>169</v>
      </c>
      <c r="G182" s="223"/>
      <c r="H182" s="224"/>
    </row>
    <row r="183" spans="1:8" x14ac:dyDescent="0.2">
      <c r="A183" s="223"/>
      <c r="B183" s="223"/>
      <c r="C183" s="223"/>
      <c r="D183" s="246" t="s">
        <v>234</v>
      </c>
      <c r="E183" s="247" t="s">
        <v>200</v>
      </c>
      <c r="F183" s="249">
        <f>B4+(169*B6)</f>
        <v>170</v>
      </c>
      <c r="G183" s="223"/>
      <c r="H183" s="224"/>
    </row>
    <row r="184" spans="1:8" x14ac:dyDescent="0.2">
      <c r="A184" s="223"/>
      <c r="B184" s="223"/>
      <c r="C184" s="223"/>
      <c r="D184" s="246" t="s">
        <v>106</v>
      </c>
      <c r="E184" s="247" t="s">
        <v>200</v>
      </c>
      <c r="F184" s="249">
        <f>B4+(170*B6)</f>
        <v>171</v>
      </c>
      <c r="G184" s="223"/>
      <c r="H184" s="224"/>
    </row>
    <row r="185" spans="1:8" x14ac:dyDescent="0.2">
      <c r="A185" s="223"/>
      <c r="B185" s="223"/>
      <c r="C185" s="223"/>
      <c r="D185" s="246" t="s">
        <v>279</v>
      </c>
      <c r="E185" s="247" t="s">
        <v>200</v>
      </c>
      <c r="F185" s="249">
        <f>B4+(171*B6)</f>
        <v>172</v>
      </c>
      <c r="G185" s="223"/>
      <c r="H185" s="224"/>
    </row>
    <row r="186" spans="1:8" x14ac:dyDescent="0.2">
      <c r="A186" s="223"/>
      <c r="B186" s="223"/>
      <c r="C186" s="223"/>
      <c r="D186" s="246" t="s">
        <v>153</v>
      </c>
      <c r="E186" s="247" t="s">
        <v>200</v>
      </c>
      <c r="F186" s="249">
        <f>B4+(172*B6)</f>
        <v>173</v>
      </c>
      <c r="G186" s="223"/>
      <c r="H186" s="224"/>
    </row>
    <row r="187" spans="1:8" x14ac:dyDescent="0.2">
      <c r="A187" s="223"/>
      <c r="B187" s="223"/>
      <c r="C187" s="223"/>
      <c r="D187" s="246" t="s">
        <v>24</v>
      </c>
      <c r="E187" s="247" t="s">
        <v>200</v>
      </c>
      <c r="F187" s="249">
        <f>B4+(173*B6)</f>
        <v>174</v>
      </c>
      <c r="G187" s="223"/>
      <c r="H187" s="224"/>
    </row>
    <row r="188" spans="1:8" x14ac:dyDescent="0.2">
      <c r="A188" s="223"/>
      <c r="B188" s="223"/>
      <c r="C188" s="223"/>
      <c r="D188" s="251" t="s">
        <v>201</v>
      </c>
      <c r="E188" s="247" t="s">
        <v>200</v>
      </c>
      <c r="F188" s="249">
        <f>B4+(174*B6)</f>
        <v>175</v>
      </c>
      <c r="G188" s="223"/>
      <c r="H188" s="224"/>
    </row>
    <row r="189" spans="1:8" x14ac:dyDescent="0.2">
      <c r="A189" s="223"/>
      <c r="B189" s="223"/>
      <c r="C189" s="223"/>
      <c r="D189" s="246" t="s">
        <v>89</v>
      </c>
      <c r="E189" s="247" t="s">
        <v>200</v>
      </c>
      <c r="F189" s="249">
        <f>B4+(175*B6)</f>
        <v>176</v>
      </c>
      <c r="G189" s="223"/>
      <c r="H189" s="224"/>
    </row>
    <row r="190" spans="1:8" x14ac:dyDescent="0.2">
      <c r="A190" s="223"/>
      <c r="B190" s="223"/>
      <c r="C190" s="223"/>
      <c r="D190" s="246" t="s">
        <v>264</v>
      </c>
      <c r="E190" s="247" t="s">
        <v>200</v>
      </c>
      <c r="F190" s="249">
        <f>B4+(176*B6)</f>
        <v>177</v>
      </c>
      <c r="G190" s="223"/>
      <c r="H190" s="224"/>
    </row>
    <row r="191" spans="1:8" x14ac:dyDescent="0.2">
      <c r="A191" s="223"/>
      <c r="B191" s="223"/>
      <c r="C191" s="223"/>
      <c r="D191" s="246" t="s">
        <v>137</v>
      </c>
      <c r="E191" s="247" t="s">
        <v>200</v>
      </c>
      <c r="F191" s="249">
        <f>B4+(177*B6)</f>
        <v>178</v>
      </c>
      <c r="G191" s="223"/>
      <c r="H191" s="224"/>
    </row>
    <row r="192" spans="1:8" x14ac:dyDescent="0.2">
      <c r="A192" s="223"/>
      <c r="B192" s="223"/>
      <c r="C192" s="223"/>
      <c r="D192" s="246" t="s">
        <v>6</v>
      </c>
      <c r="E192" s="247" t="s">
        <v>200</v>
      </c>
      <c r="F192" s="249">
        <f>B4+(178*B6)</f>
        <v>179</v>
      </c>
      <c r="G192" s="223"/>
      <c r="H192" s="224"/>
    </row>
    <row r="193" spans="1:8" x14ac:dyDescent="0.2">
      <c r="A193" s="223"/>
      <c r="B193" s="223"/>
      <c r="C193" s="223"/>
      <c r="D193" s="246" t="s">
        <v>185</v>
      </c>
      <c r="E193" s="247" t="s">
        <v>200</v>
      </c>
      <c r="F193" s="249">
        <f>B4+(179*B6)</f>
        <v>180</v>
      </c>
      <c r="G193" s="223"/>
      <c r="H193" s="224"/>
    </row>
    <row r="194" spans="1:8" x14ac:dyDescent="0.2">
      <c r="A194" s="223"/>
      <c r="B194" s="223"/>
      <c r="C194" s="223"/>
      <c r="D194" s="246" t="s">
        <v>74</v>
      </c>
      <c r="E194" s="247" t="s">
        <v>200</v>
      </c>
      <c r="F194" s="249">
        <f>B4+(180*B6)</f>
        <v>181</v>
      </c>
      <c r="G194" s="223"/>
      <c r="H194" s="224"/>
    </row>
    <row r="195" spans="1:8" x14ac:dyDescent="0.2">
      <c r="A195" s="223"/>
      <c r="B195" s="223"/>
      <c r="C195" s="223"/>
      <c r="D195" s="246" t="s">
        <v>248</v>
      </c>
      <c r="E195" s="247" t="s">
        <v>200</v>
      </c>
      <c r="F195" s="249">
        <f>B4+(181*B6)</f>
        <v>182</v>
      </c>
      <c r="G195" s="223"/>
      <c r="H195" s="224"/>
    </row>
    <row r="196" spans="1:8" x14ac:dyDescent="0.2">
      <c r="A196" s="223"/>
      <c r="B196" s="223"/>
      <c r="C196" s="223"/>
      <c r="D196" s="246" t="s">
        <v>121</v>
      </c>
      <c r="E196" s="247" t="s">
        <v>200</v>
      </c>
      <c r="F196" s="249">
        <f>B4+(182*B6)</f>
        <v>183</v>
      </c>
      <c r="G196" s="223"/>
      <c r="H196" s="224"/>
    </row>
    <row r="197" spans="1:8" x14ac:dyDescent="0.2">
      <c r="A197" s="223"/>
      <c r="B197" s="223"/>
      <c r="C197" s="223"/>
      <c r="D197" s="246" t="s">
        <v>293</v>
      </c>
      <c r="E197" s="247" t="s">
        <v>200</v>
      </c>
      <c r="F197" s="249">
        <f>B4+(183*B6)</f>
        <v>184</v>
      </c>
      <c r="G197" s="223"/>
      <c r="H197" s="224"/>
    </row>
    <row r="198" spans="1:8" x14ac:dyDescent="0.2">
      <c r="A198" s="223"/>
      <c r="B198" s="223"/>
      <c r="C198" s="223"/>
      <c r="D198" s="246" t="s">
        <v>169</v>
      </c>
      <c r="E198" s="247" t="s">
        <v>200</v>
      </c>
      <c r="F198" s="249">
        <f>B4+(184*B6)</f>
        <v>185</v>
      </c>
      <c r="G198" s="223"/>
      <c r="H198" s="224"/>
    </row>
    <row r="199" spans="1:8" x14ac:dyDescent="0.2">
      <c r="A199" s="223"/>
      <c r="B199" s="223"/>
      <c r="C199" s="223"/>
      <c r="D199" s="246" t="s">
        <v>364</v>
      </c>
      <c r="E199" s="247" t="s">
        <v>200</v>
      </c>
      <c r="F199" s="249">
        <f>B4+(185*B6)</f>
        <v>186</v>
      </c>
      <c r="G199" s="223"/>
      <c r="H199" s="224"/>
    </row>
    <row r="200" spans="1:8" ht="12.75" x14ac:dyDescent="0.2">
      <c r="A200" s="223"/>
      <c r="B200" s="223"/>
      <c r="C200" s="223"/>
      <c r="D200" s="246" t="s">
        <v>350</v>
      </c>
      <c r="E200" s="247" t="s">
        <v>200</v>
      </c>
      <c r="F200" s="249">
        <f>B4+(186*B6)</f>
        <v>187</v>
      </c>
      <c r="G200" s="252"/>
      <c r="H200" s="253"/>
    </row>
    <row r="201" spans="1:8" ht="12.75" x14ac:dyDescent="0.2">
      <c r="A201" s="223"/>
      <c r="B201" s="223"/>
      <c r="C201" s="223"/>
      <c r="D201" s="246" t="s">
        <v>401</v>
      </c>
      <c r="E201" s="247" t="s">
        <v>200</v>
      </c>
      <c r="F201" s="249">
        <f>B4+(187*B6)</f>
        <v>188</v>
      </c>
      <c r="G201" s="252"/>
      <c r="H201" s="253"/>
    </row>
    <row r="202" spans="1:8" ht="12.75" x14ac:dyDescent="0.2">
      <c r="A202" s="223"/>
      <c r="B202" s="223"/>
      <c r="C202" s="223"/>
      <c r="D202" s="246" t="s">
        <v>442</v>
      </c>
      <c r="E202" s="247" t="s">
        <v>200</v>
      </c>
      <c r="F202" s="249">
        <f>B4+(188*B6)</f>
        <v>189</v>
      </c>
      <c r="G202" s="252"/>
      <c r="H202" s="253"/>
    </row>
    <row r="203" spans="1:8" ht="12.75" x14ac:dyDescent="0.2">
      <c r="A203" s="223"/>
      <c r="B203" s="223"/>
      <c r="C203" s="223"/>
      <c r="D203" s="246" t="s">
        <v>537</v>
      </c>
      <c r="E203" s="247" t="s">
        <v>200</v>
      </c>
      <c r="F203" s="249">
        <f>B4+(189*B6)</f>
        <v>190</v>
      </c>
      <c r="G203" s="252"/>
      <c r="H203" s="253"/>
    </row>
    <row r="204" spans="1:8" ht="12.75" x14ac:dyDescent="0.2">
      <c r="A204" s="223"/>
      <c r="B204" s="223"/>
      <c r="C204" s="223"/>
      <c r="D204" s="246" t="s">
        <v>557</v>
      </c>
      <c r="E204" s="247" t="s">
        <v>200</v>
      </c>
      <c r="F204" s="249">
        <f>B4+(190*B6)</f>
        <v>191</v>
      </c>
      <c r="G204" s="252"/>
      <c r="H204" s="253"/>
    </row>
    <row r="205" spans="1:8" ht="12.75" x14ac:dyDescent="0.2">
      <c r="A205" s="223"/>
      <c r="B205" s="223"/>
      <c r="C205" s="223"/>
      <c r="D205" s="246" t="s">
        <v>689</v>
      </c>
      <c r="E205" s="247" t="s">
        <v>200</v>
      </c>
      <c r="F205" s="249">
        <f>B4+(191*B6)</f>
        <v>192</v>
      </c>
      <c r="G205" s="252"/>
      <c r="H205" s="253"/>
    </row>
    <row r="206" spans="1:8" ht="12.75" x14ac:dyDescent="0.2">
      <c r="A206" s="223"/>
      <c r="B206" s="223"/>
      <c r="C206" s="223"/>
      <c r="D206" s="246" t="s">
        <v>680</v>
      </c>
      <c r="E206" s="247" t="s">
        <v>200</v>
      </c>
      <c r="F206" s="249">
        <f>B4+(192*B6)</f>
        <v>193</v>
      </c>
      <c r="G206" s="252"/>
      <c r="H206" s="253"/>
    </row>
    <row r="207" spans="1:8" ht="12.75" x14ac:dyDescent="0.2">
      <c r="A207" s="223"/>
      <c r="B207" s="223"/>
      <c r="C207" s="223"/>
      <c r="D207" s="246" t="s">
        <v>611</v>
      </c>
      <c r="E207" s="247" t="s">
        <v>200</v>
      </c>
      <c r="F207" s="249">
        <f>B4+(193*B6)</f>
        <v>194</v>
      </c>
      <c r="G207" s="252"/>
      <c r="H207" s="253"/>
    </row>
    <row r="208" spans="1:8" ht="12.75" x14ac:dyDescent="0.2">
      <c r="A208" s="223"/>
      <c r="B208" s="223"/>
      <c r="C208" s="223"/>
      <c r="D208" s="246" t="s">
        <v>770</v>
      </c>
      <c r="E208" s="247" t="s">
        <v>200</v>
      </c>
      <c r="F208" s="249">
        <f>B4+(194*B6)</f>
        <v>195</v>
      </c>
      <c r="G208" s="252"/>
      <c r="H208" s="253"/>
    </row>
    <row r="209" spans="1:8" ht="12.75" x14ac:dyDescent="0.2">
      <c r="A209" s="223"/>
      <c r="B209" s="223"/>
      <c r="C209" s="223"/>
      <c r="D209" s="246" t="s">
        <v>752</v>
      </c>
      <c r="E209" s="247" t="s">
        <v>200</v>
      </c>
      <c r="F209" s="249">
        <f>B4+(195*B6)</f>
        <v>196</v>
      </c>
      <c r="G209" s="252"/>
      <c r="H209" s="253"/>
    </row>
    <row r="210" spans="1:8" ht="12.75" x14ac:dyDescent="0.2">
      <c r="A210" s="223"/>
      <c r="B210" s="223"/>
      <c r="C210" s="223"/>
      <c r="D210" s="246" t="s">
        <v>294</v>
      </c>
      <c r="E210" s="247" t="s">
        <v>200</v>
      </c>
      <c r="F210" s="249">
        <f>B4+(196*B6)</f>
        <v>197</v>
      </c>
      <c r="G210" s="252"/>
      <c r="H210" s="253"/>
    </row>
    <row r="211" spans="1:8" ht="12.75" x14ac:dyDescent="0.2">
      <c r="A211" s="223"/>
      <c r="B211" s="223"/>
      <c r="C211" s="223"/>
      <c r="D211" s="246" t="s">
        <v>170</v>
      </c>
      <c r="E211" s="247" t="s">
        <v>200</v>
      </c>
      <c r="F211" s="249">
        <f>B4+(197*B6)</f>
        <v>198</v>
      </c>
      <c r="G211" s="252"/>
      <c r="H211" s="253"/>
    </row>
    <row r="212" spans="1:8" ht="12.75" x14ac:dyDescent="0.2">
      <c r="A212" s="223"/>
      <c r="B212" s="223"/>
      <c r="C212" s="223"/>
      <c r="D212" s="246" t="s">
        <v>40</v>
      </c>
      <c r="E212" s="247" t="s">
        <v>200</v>
      </c>
      <c r="F212" s="249">
        <f>B4+(198*B6)</f>
        <v>199</v>
      </c>
      <c r="G212" s="252"/>
      <c r="H212" s="253"/>
    </row>
    <row r="213" spans="1:8" ht="12.75" x14ac:dyDescent="0.2">
      <c r="A213" s="223"/>
      <c r="B213" s="223"/>
      <c r="C213" s="223"/>
      <c r="D213" s="246" t="s">
        <v>235</v>
      </c>
      <c r="E213" s="247" t="s">
        <v>200</v>
      </c>
      <c r="F213" s="249">
        <f>B4+(199*B6)</f>
        <v>200</v>
      </c>
      <c r="G213" s="252"/>
      <c r="H213" s="253"/>
    </row>
    <row r="214" spans="1:8" ht="12.75" x14ac:dyDescent="0.2">
      <c r="A214" s="223"/>
      <c r="B214" s="223"/>
      <c r="C214" s="223"/>
      <c r="D214" s="246" t="s">
        <v>107</v>
      </c>
      <c r="E214" s="247" t="s">
        <v>200</v>
      </c>
      <c r="F214" s="249">
        <f>B4+(200*B6)</f>
        <v>201</v>
      </c>
      <c r="G214" s="252"/>
      <c r="H214" s="253"/>
    </row>
    <row r="215" spans="1:8" ht="12.75" x14ac:dyDescent="0.2">
      <c r="A215" s="223"/>
      <c r="B215" s="223"/>
      <c r="C215" s="223"/>
      <c r="D215" s="246" t="s">
        <v>280</v>
      </c>
      <c r="E215" s="247" t="s">
        <v>200</v>
      </c>
      <c r="F215" s="249">
        <f>B4+(201*B6)</f>
        <v>202</v>
      </c>
      <c r="G215" s="252"/>
      <c r="H215" s="253"/>
    </row>
    <row r="216" spans="1:8" ht="12.75" x14ac:dyDescent="0.2">
      <c r="A216" s="223"/>
      <c r="B216" s="223"/>
      <c r="C216" s="223"/>
      <c r="D216" s="246" t="s">
        <v>154</v>
      </c>
      <c r="E216" s="247" t="s">
        <v>200</v>
      </c>
      <c r="F216" s="249">
        <f>B4+(202*B6)</f>
        <v>203</v>
      </c>
      <c r="G216" s="252"/>
      <c r="H216" s="253"/>
    </row>
    <row r="217" spans="1:8" ht="12.75" x14ac:dyDescent="0.2">
      <c r="A217" s="223"/>
      <c r="B217" s="223"/>
      <c r="C217" s="223"/>
      <c r="D217" s="246" t="s">
        <v>25</v>
      </c>
      <c r="E217" s="247" t="s">
        <v>200</v>
      </c>
      <c r="F217" s="249">
        <f>B4+(203*B6)</f>
        <v>204</v>
      </c>
      <c r="G217" s="252"/>
      <c r="H217" s="253"/>
    </row>
    <row r="218" spans="1:8" ht="12.75" x14ac:dyDescent="0.2">
      <c r="A218" s="223"/>
      <c r="B218" s="223"/>
      <c r="C218" s="223"/>
      <c r="D218" s="246" t="s">
        <v>202</v>
      </c>
      <c r="E218" s="247" t="s">
        <v>200</v>
      </c>
      <c r="F218" s="249">
        <f>B4+(204*B6)</f>
        <v>205</v>
      </c>
      <c r="G218" s="252"/>
      <c r="H218" s="253"/>
    </row>
    <row r="219" spans="1:8" ht="12.75" x14ac:dyDescent="0.2">
      <c r="A219" s="223"/>
      <c r="B219" s="223"/>
      <c r="C219" s="223"/>
      <c r="D219" s="246" t="s">
        <v>90</v>
      </c>
      <c r="E219" s="247" t="s">
        <v>200</v>
      </c>
      <c r="F219" s="249">
        <f>B4+(205*B6)</f>
        <v>206</v>
      </c>
      <c r="G219" s="252"/>
      <c r="H219" s="253"/>
    </row>
    <row r="220" spans="1:8" ht="12.75" x14ac:dyDescent="0.2">
      <c r="A220" s="223"/>
      <c r="B220" s="223"/>
      <c r="C220" s="223"/>
      <c r="D220" s="246" t="s">
        <v>265</v>
      </c>
      <c r="E220" s="247" t="s">
        <v>200</v>
      </c>
      <c r="F220" s="249">
        <f>B4+(206*B6)</f>
        <v>207</v>
      </c>
      <c r="G220" s="252"/>
      <c r="H220" s="253"/>
    </row>
    <row r="221" spans="1:8" ht="12.75" x14ac:dyDescent="0.2">
      <c r="A221" s="223"/>
      <c r="B221" s="223"/>
      <c r="C221" s="223"/>
      <c r="D221" s="246" t="s">
        <v>138</v>
      </c>
      <c r="E221" s="247" t="s">
        <v>200</v>
      </c>
      <c r="F221" s="249">
        <f>B4+(207*B6)</f>
        <v>208</v>
      </c>
      <c r="G221" s="252"/>
      <c r="H221" s="253"/>
    </row>
    <row r="222" spans="1:8" ht="12.75" x14ac:dyDescent="0.2">
      <c r="A222" s="223"/>
      <c r="B222" s="223"/>
      <c r="C222" s="223"/>
      <c r="D222" s="246" t="s">
        <v>7</v>
      </c>
      <c r="E222" s="247" t="s">
        <v>200</v>
      </c>
      <c r="F222" s="249">
        <f>B4+(208*B6)</f>
        <v>209</v>
      </c>
      <c r="G222" s="252"/>
      <c r="H222" s="253"/>
    </row>
    <row r="223" spans="1:8" ht="12.75" x14ac:dyDescent="0.2">
      <c r="A223" s="223"/>
      <c r="B223" s="223"/>
      <c r="C223" s="223"/>
      <c r="D223" s="246" t="s">
        <v>186</v>
      </c>
      <c r="E223" s="247" t="s">
        <v>200</v>
      </c>
      <c r="F223" s="249">
        <f>B4+(209*B6)</f>
        <v>210</v>
      </c>
      <c r="G223" s="252"/>
      <c r="H223" s="253"/>
    </row>
    <row r="224" spans="1:8" ht="12.75" x14ac:dyDescent="0.2">
      <c r="A224" s="223"/>
      <c r="B224" s="223"/>
      <c r="C224" s="223"/>
      <c r="D224" s="246" t="s">
        <v>58</v>
      </c>
      <c r="E224" s="247" t="s">
        <v>200</v>
      </c>
      <c r="F224" s="249">
        <f>B4+(210*B6)</f>
        <v>211</v>
      </c>
      <c r="G224" s="252"/>
      <c r="H224" s="253"/>
    </row>
    <row r="225" spans="1:8" ht="12.75" x14ac:dyDescent="0.2">
      <c r="A225" s="223"/>
      <c r="B225" s="223"/>
      <c r="C225" s="223"/>
      <c r="D225" s="246" t="s">
        <v>249</v>
      </c>
      <c r="E225" s="247" t="s">
        <v>200</v>
      </c>
      <c r="F225" s="249">
        <f>B4+(211*B6)</f>
        <v>212</v>
      </c>
      <c r="G225" s="252"/>
      <c r="H225" s="253"/>
    </row>
    <row r="226" spans="1:8" ht="12.75" x14ac:dyDescent="0.2">
      <c r="A226" s="223"/>
      <c r="B226" s="223"/>
      <c r="C226" s="223"/>
      <c r="D226" s="246" t="s">
        <v>122</v>
      </c>
      <c r="E226" s="247" t="s">
        <v>200</v>
      </c>
      <c r="F226" s="249">
        <f>B4+(212*B6)</f>
        <v>213</v>
      </c>
      <c r="G226" s="252"/>
      <c r="H226" s="253"/>
    </row>
    <row r="227" spans="1:8" ht="12.75" x14ac:dyDescent="0.2">
      <c r="A227" s="223"/>
      <c r="B227" s="223"/>
      <c r="C227" s="223"/>
      <c r="D227" s="246" t="s">
        <v>379</v>
      </c>
      <c r="E227" s="247" t="s">
        <v>200</v>
      </c>
      <c r="F227" s="249">
        <f>B4+(213*B6)</f>
        <v>214</v>
      </c>
      <c r="G227" s="252"/>
      <c r="H227" s="253"/>
    </row>
    <row r="228" spans="1:8" ht="12.75" x14ac:dyDescent="0.2">
      <c r="A228" s="223"/>
      <c r="B228" s="223"/>
      <c r="C228" s="223"/>
      <c r="D228" s="246" t="s">
        <v>369</v>
      </c>
      <c r="E228" s="247" t="s">
        <v>200</v>
      </c>
      <c r="F228" s="249">
        <f>B4+(214*B6)</f>
        <v>215</v>
      </c>
      <c r="G228" s="252"/>
      <c r="H228" s="253"/>
    </row>
    <row r="229" spans="1:8" ht="12.75" x14ac:dyDescent="0.2">
      <c r="A229" s="223"/>
      <c r="B229" s="223"/>
      <c r="C229" s="223"/>
      <c r="D229" s="246" t="s">
        <v>466</v>
      </c>
      <c r="E229" s="247" t="s">
        <v>200</v>
      </c>
      <c r="F229" s="249">
        <f>B4+(215*B6)</f>
        <v>216</v>
      </c>
      <c r="G229" s="252"/>
      <c r="H229" s="253"/>
    </row>
    <row r="230" spans="1:8" ht="12.75" x14ac:dyDescent="0.2">
      <c r="A230" s="223"/>
      <c r="B230" s="223"/>
      <c r="C230" s="223"/>
      <c r="D230" s="246" t="s">
        <v>454</v>
      </c>
      <c r="E230" s="247" t="s">
        <v>200</v>
      </c>
      <c r="F230" s="249">
        <f>B4+(216*B6)</f>
        <v>217</v>
      </c>
      <c r="G230" s="252"/>
      <c r="H230" s="253"/>
    </row>
    <row r="231" spans="1:8" ht="12.75" x14ac:dyDescent="0.2">
      <c r="A231" s="223"/>
      <c r="B231" s="223"/>
      <c r="C231" s="223"/>
      <c r="D231" s="246" t="s">
        <v>485</v>
      </c>
      <c r="E231" s="247" t="s">
        <v>200</v>
      </c>
      <c r="F231" s="249">
        <f>B4+(217*B6)</f>
        <v>218</v>
      </c>
      <c r="G231" s="252"/>
      <c r="H231" s="253"/>
    </row>
    <row r="232" spans="1:8" ht="12.75" x14ac:dyDescent="0.2">
      <c r="A232" s="223"/>
      <c r="B232" s="223"/>
      <c r="C232" s="223"/>
      <c r="D232" s="246" t="s">
        <v>531</v>
      </c>
      <c r="E232" s="247" t="s">
        <v>200</v>
      </c>
      <c r="F232" s="249">
        <f>B4+(218*B6)</f>
        <v>219</v>
      </c>
      <c r="G232" s="252"/>
      <c r="H232" s="253"/>
    </row>
    <row r="233" spans="1:8" ht="12.75" x14ac:dyDescent="0.2">
      <c r="A233" s="223"/>
      <c r="B233" s="223"/>
      <c r="C233" s="223"/>
      <c r="D233" s="246" t="s">
        <v>606</v>
      </c>
      <c r="E233" s="247" t="s">
        <v>200</v>
      </c>
      <c r="F233" s="249">
        <f>B4+(219*B6)</f>
        <v>220</v>
      </c>
      <c r="G233" s="252"/>
      <c r="H233" s="253"/>
    </row>
    <row r="234" spans="1:8" ht="12.75" x14ac:dyDescent="0.2">
      <c r="A234" s="223"/>
      <c r="B234" s="223"/>
      <c r="C234" s="223"/>
      <c r="D234" s="246" t="s">
        <v>579</v>
      </c>
      <c r="E234" s="247" t="s">
        <v>200</v>
      </c>
      <c r="F234" s="249">
        <f>B4+(220*B6)</f>
        <v>221</v>
      </c>
      <c r="G234" s="252"/>
      <c r="H234" s="253"/>
    </row>
    <row r="235" spans="1:8" ht="12.75" x14ac:dyDescent="0.2">
      <c r="A235" s="223"/>
      <c r="B235" s="223"/>
      <c r="C235" s="223"/>
      <c r="D235" s="246" t="s">
        <v>701</v>
      </c>
      <c r="E235" s="247" t="s">
        <v>200</v>
      </c>
      <c r="F235" s="249">
        <f>B4+(221*B6)</f>
        <v>222</v>
      </c>
      <c r="G235" s="252"/>
      <c r="H235" s="253"/>
    </row>
    <row r="236" spans="1:8" ht="12.75" x14ac:dyDescent="0.2">
      <c r="A236" s="223"/>
      <c r="B236" s="223"/>
      <c r="C236" s="223"/>
      <c r="D236" s="246" t="s">
        <v>778</v>
      </c>
      <c r="E236" s="247" t="s">
        <v>200</v>
      </c>
      <c r="F236" s="249">
        <f>B4+(222*B6)</f>
        <v>223</v>
      </c>
      <c r="G236" s="252"/>
      <c r="H236" s="253"/>
    </row>
    <row r="237" spans="1:8" ht="12.75" x14ac:dyDescent="0.2">
      <c r="A237" s="223"/>
      <c r="B237" s="223"/>
      <c r="C237" s="223"/>
      <c r="D237" s="246" t="s">
        <v>760</v>
      </c>
      <c r="E237" s="247" t="s">
        <v>200</v>
      </c>
      <c r="F237" s="249">
        <f>B4+(223*B6)</f>
        <v>224</v>
      </c>
      <c r="G237" s="252"/>
      <c r="H237" s="253"/>
    </row>
    <row r="238" spans="1:8" ht="12.75" x14ac:dyDescent="0.2">
      <c r="A238" s="223"/>
      <c r="B238" s="223"/>
      <c r="C238" s="223"/>
      <c r="D238" s="246" t="s">
        <v>250</v>
      </c>
      <c r="E238" s="247" t="s">
        <v>200</v>
      </c>
      <c r="F238" s="249">
        <f>B4+(224*B6)</f>
        <v>225</v>
      </c>
      <c r="G238" s="252"/>
      <c r="H238" s="253"/>
    </row>
    <row r="239" spans="1:8" ht="12.75" x14ac:dyDescent="0.2">
      <c r="A239" s="223"/>
      <c r="B239" s="223"/>
      <c r="C239" s="223"/>
      <c r="D239" s="246" t="s">
        <v>123</v>
      </c>
      <c r="E239" s="247" t="s">
        <v>200</v>
      </c>
      <c r="F239" s="249">
        <f>B4+(225*B6)</f>
        <v>226</v>
      </c>
      <c r="G239" s="252"/>
      <c r="H239" s="253"/>
    </row>
    <row r="240" spans="1:8" ht="12.75" x14ac:dyDescent="0.2">
      <c r="A240" s="223"/>
      <c r="B240" s="223"/>
      <c r="C240" s="223"/>
      <c r="D240" s="246" t="s">
        <v>295</v>
      </c>
      <c r="E240" s="247" t="s">
        <v>200</v>
      </c>
      <c r="F240" s="249">
        <f>B4+(226*B6)</f>
        <v>227</v>
      </c>
      <c r="G240" s="252"/>
      <c r="H240" s="253"/>
    </row>
    <row r="241" spans="1:8" ht="12.75" x14ac:dyDescent="0.2">
      <c r="A241" s="223"/>
      <c r="B241" s="223"/>
      <c r="C241" s="223"/>
      <c r="D241" s="246" t="s">
        <v>171</v>
      </c>
      <c r="E241" s="247" t="s">
        <v>200</v>
      </c>
      <c r="F241" s="249">
        <f>B4+(227*B6)</f>
        <v>228</v>
      </c>
      <c r="G241" s="252"/>
      <c r="H241" s="253"/>
    </row>
    <row r="242" spans="1:8" ht="12.75" x14ac:dyDescent="0.2">
      <c r="A242" s="223"/>
      <c r="B242" s="223"/>
      <c r="C242" s="223"/>
      <c r="D242" s="246" t="s">
        <v>41</v>
      </c>
      <c r="E242" s="247" t="s">
        <v>200</v>
      </c>
      <c r="F242" s="249">
        <f>B4+(228*B6)</f>
        <v>229</v>
      </c>
      <c r="G242" s="252"/>
      <c r="H242" s="253"/>
    </row>
    <row r="243" spans="1:8" ht="12.75" x14ac:dyDescent="0.2">
      <c r="A243" s="223"/>
      <c r="B243" s="223"/>
      <c r="C243" s="223"/>
      <c r="D243" s="246" t="s">
        <v>219</v>
      </c>
      <c r="E243" s="247" t="s">
        <v>200</v>
      </c>
      <c r="F243" s="249">
        <f>B4+(229*B6)</f>
        <v>230</v>
      </c>
      <c r="G243" s="252"/>
      <c r="H243" s="253"/>
    </row>
    <row r="244" spans="1:8" ht="12.75" x14ac:dyDescent="0.2">
      <c r="A244" s="223"/>
      <c r="B244" s="223"/>
      <c r="C244" s="223"/>
      <c r="D244" s="246" t="s">
        <v>108</v>
      </c>
      <c r="E244" s="247" t="s">
        <v>200</v>
      </c>
      <c r="F244" s="249">
        <f>B4+(230*B6)</f>
        <v>231</v>
      </c>
      <c r="G244" s="252"/>
      <c r="H244" s="253"/>
    </row>
    <row r="245" spans="1:8" ht="12.75" x14ac:dyDescent="0.2">
      <c r="A245" s="223"/>
      <c r="B245" s="223"/>
      <c r="C245" s="223"/>
      <c r="D245" s="246" t="s">
        <v>281</v>
      </c>
      <c r="E245" s="247" t="s">
        <v>200</v>
      </c>
      <c r="F245" s="249">
        <f>B4+(231*B6)</f>
        <v>232</v>
      </c>
      <c r="G245" s="252"/>
      <c r="H245" s="253"/>
    </row>
    <row r="246" spans="1:8" ht="12.75" x14ac:dyDescent="0.2">
      <c r="A246" s="223"/>
      <c r="B246" s="223"/>
      <c r="C246" s="223"/>
      <c r="D246" s="246" t="s">
        <v>155</v>
      </c>
      <c r="E246" s="247" t="s">
        <v>200</v>
      </c>
      <c r="F246" s="249">
        <f>B4+(232*B6)</f>
        <v>233</v>
      </c>
      <c r="G246" s="252"/>
      <c r="H246" s="253"/>
    </row>
    <row r="247" spans="1:8" ht="12.75" x14ac:dyDescent="0.2">
      <c r="A247" s="223"/>
      <c r="B247" s="223"/>
      <c r="C247" s="223"/>
      <c r="D247" s="246" t="s">
        <v>26</v>
      </c>
      <c r="E247" s="247" t="s">
        <v>200</v>
      </c>
      <c r="F247" s="249">
        <f>B4+(233*B6)</f>
        <v>234</v>
      </c>
      <c r="G247" s="252"/>
      <c r="H247" s="253"/>
    </row>
    <row r="248" spans="1:8" ht="12.75" x14ac:dyDescent="0.2">
      <c r="A248" s="223"/>
      <c r="B248" s="223"/>
      <c r="C248" s="223"/>
      <c r="D248" s="246" t="s">
        <v>203</v>
      </c>
      <c r="E248" s="247" t="s">
        <v>200</v>
      </c>
      <c r="F248" s="249">
        <f>B4+(234*B6)</f>
        <v>235</v>
      </c>
      <c r="G248" s="252"/>
      <c r="H248" s="253"/>
    </row>
    <row r="249" spans="1:8" ht="12.75" x14ac:dyDescent="0.2">
      <c r="A249" s="223"/>
      <c r="B249" s="223"/>
      <c r="C249" s="223"/>
      <c r="D249" s="246" t="s">
        <v>91</v>
      </c>
      <c r="E249" s="247" t="s">
        <v>200</v>
      </c>
      <c r="F249" s="249">
        <f>B4+(235*B6)</f>
        <v>236</v>
      </c>
      <c r="G249" s="252"/>
      <c r="H249" s="253"/>
    </row>
    <row r="250" spans="1:8" ht="12.75" x14ac:dyDescent="0.2">
      <c r="A250" s="223"/>
      <c r="B250" s="223"/>
      <c r="C250" s="223"/>
      <c r="D250" s="246" t="s">
        <v>266</v>
      </c>
      <c r="E250" s="250" t="s">
        <v>200</v>
      </c>
      <c r="F250" s="249">
        <f>B4+(236*B6)</f>
        <v>237</v>
      </c>
      <c r="G250" s="252"/>
      <c r="H250" s="253"/>
    </row>
    <row r="251" spans="1:8" ht="12.75" x14ac:dyDescent="0.2">
      <c r="A251" s="223"/>
      <c r="B251" s="223"/>
      <c r="C251" s="223"/>
      <c r="D251" s="246" t="s">
        <v>139</v>
      </c>
      <c r="E251" s="247" t="s">
        <v>200</v>
      </c>
      <c r="F251" s="249">
        <f>B4+(237*B6)</f>
        <v>238</v>
      </c>
      <c r="G251" s="252"/>
      <c r="H251" s="253"/>
    </row>
    <row r="252" spans="1:8" ht="12.75" x14ac:dyDescent="0.2">
      <c r="A252" s="223"/>
      <c r="B252" s="223"/>
      <c r="C252" s="223"/>
      <c r="D252" s="246" t="s">
        <v>8</v>
      </c>
      <c r="E252" s="247" t="s">
        <v>200</v>
      </c>
      <c r="F252" s="249">
        <f>B4+(238*B6)</f>
        <v>239</v>
      </c>
      <c r="G252" s="252"/>
      <c r="H252" s="253"/>
    </row>
    <row r="253" spans="1:8" ht="12.75" x14ac:dyDescent="0.2">
      <c r="A253" s="223"/>
      <c r="B253" s="223"/>
      <c r="C253" s="223"/>
      <c r="D253" s="246" t="s">
        <v>187</v>
      </c>
      <c r="E253" s="247" t="s">
        <v>200</v>
      </c>
      <c r="F253" s="249">
        <f>B4+(239*B6)</f>
        <v>240</v>
      </c>
      <c r="G253" s="252"/>
      <c r="H253" s="253"/>
    </row>
    <row r="254" spans="1:8" ht="12.75" x14ac:dyDescent="0.2">
      <c r="A254" s="223"/>
      <c r="B254" s="223"/>
      <c r="C254" s="223"/>
      <c r="D254" s="246" t="s">
        <v>59</v>
      </c>
      <c r="E254" s="247" t="s">
        <v>200</v>
      </c>
      <c r="F254" s="249">
        <f>B4+(240*B6)</f>
        <v>241</v>
      </c>
      <c r="G254" s="252"/>
      <c r="H254" s="253"/>
    </row>
    <row r="255" spans="1:8" ht="12.75" x14ac:dyDescent="0.2">
      <c r="A255" s="223"/>
      <c r="B255" s="223"/>
      <c r="C255" s="223"/>
      <c r="D255" s="246" t="s">
        <v>329</v>
      </c>
      <c r="E255" s="247" t="s">
        <v>200</v>
      </c>
      <c r="F255" s="249">
        <f>B4+(241*B6)</f>
        <v>242</v>
      </c>
      <c r="G255" s="252"/>
      <c r="H255" s="253"/>
    </row>
    <row r="256" spans="1:8" ht="12.75" x14ac:dyDescent="0.2">
      <c r="A256" s="223"/>
      <c r="B256" s="223"/>
      <c r="C256" s="223"/>
      <c r="D256" s="246" t="s">
        <v>333</v>
      </c>
      <c r="E256" s="247" t="s">
        <v>200</v>
      </c>
      <c r="F256" s="249">
        <f>B4+(242*B6)</f>
        <v>243</v>
      </c>
      <c r="G256" s="252"/>
      <c r="H256" s="253"/>
    </row>
    <row r="257" spans="1:8" ht="12.75" x14ac:dyDescent="0.2">
      <c r="A257" s="223"/>
      <c r="B257" s="223"/>
      <c r="C257" s="223"/>
      <c r="D257" s="251" t="s">
        <v>439</v>
      </c>
      <c r="E257" s="247" t="s">
        <v>200</v>
      </c>
      <c r="F257" s="249">
        <f>B4+(243*B6)</f>
        <v>244</v>
      </c>
      <c r="G257" s="252"/>
      <c r="H257" s="253"/>
    </row>
    <row r="258" spans="1:8" ht="12.75" x14ac:dyDescent="0.2">
      <c r="A258" s="223"/>
      <c r="B258" s="223"/>
      <c r="C258" s="223"/>
      <c r="D258" s="246" t="s">
        <v>440</v>
      </c>
      <c r="E258" s="247" t="s">
        <v>200</v>
      </c>
      <c r="F258" s="249">
        <f>B4+(244*B6)</f>
        <v>245</v>
      </c>
      <c r="G258" s="252"/>
      <c r="H258" s="253"/>
    </row>
    <row r="259" spans="1:8" ht="12.75" x14ac:dyDescent="0.2">
      <c r="A259" s="223"/>
      <c r="B259" s="223"/>
      <c r="C259" s="223"/>
      <c r="D259" s="246" t="s">
        <v>549</v>
      </c>
      <c r="E259" s="247" t="s">
        <v>200</v>
      </c>
      <c r="F259" s="249">
        <f>B4+(245*B6)</f>
        <v>246</v>
      </c>
      <c r="G259" s="252"/>
      <c r="H259" s="253"/>
    </row>
    <row r="260" spans="1:8" ht="12.75" x14ac:dyDescent="0.2">
      <c r="A260" s="223"/>
      <c r="B260" s="223"/>
      <c r="C260" s="223"/>
      <c r="D260" s="246" t="s">
        <v>497</v>
      </c>
      <c r="E260" s="247" t="s">
        <v>200</v>
      </c>
      <c r="F260" s="249">
        <f>B4+(246*B6)</f>
        <v>247</v>
      </c>
      <c r="G260" s="252"/>
      <c r="H260" s="253"/>
    </row>
    <row r="261" spans="1:8" ht="12.75" x14ac:dyDescent="0.2">
      <c r="A261" s="223"/>
      <c r="B261" s="223"/>
      <c r="C261" s="223"/>
      <c r="D261" s="246" t="s">
        <v>621</v>
      </c>
      <c r="E261" s="247" t="s">
        <v>200</v>
      </c>
      <c r="F261" s="249">
        <f>B4+(247*B6)</f>
        <v>248</v>
      </c>
      <c r="G261" s="252"/>
      <c r="H261" s="253"/>
    </row>
    <row r="262" spans="1:8" ht="12.75" x14ac:dyDescent="0.2">
      <c r="A262" s="223"/>
      <c r="B262" s="223"/>
      <c r="C262" s="223"/>
      <c r="D262" s="246" t="s">
        <v>650</v>
      </c>
      <c r="E262" s="247" t="s">
        <v>200</v>
      </c>
      <c r="F262" s="249">
        <f>B4+(248*B6)</f>
        <v>249</v>
      </c>
      <c r="G262" s="252"/>
      <c r="H262" s="253"/>
    </row>
    <row r="263" spans="1:8" ht="12.75" x14ac:dyDescent="0.2">
      <c r="A263" s="223"/>
      <c r="B263" s="223"/>
      <c r="C263" s="223"/>
      <c r="D263" s="246" t="s">
        <v>682</v>
      </c>
      <c r="E263" s="247" t="s">
        <v>200</v>
      </c>
      <c r="F263" s="249">
        <f>B4+(249*B6)</f>
        <v>250</v>
      </c>
      <c r="G263" s="252"/>
      <c r="H263" s="253"/>
    </row>
    <row r="264" spans="1:8" ht="12.75" x14ac:dyDescent="0.2">
      <c r="A264" s="223"/>
      <c r="B264" s="223"/>
      <c r="C264" s="223"/>
      <c r="D264" s="246" t="s">
        <v>806</v>
      </c>
      <c r="E264" s="247" t="s">
        <v>200</v>
      </c>
      <c r="F264" s="249">
        <f>B4+(250*B6)</f>
        <v>251</v>
      </c>
      <c r="G264" s="252"/>
      <c r="H264" s="253"/>
    </row>
    <row r="265" spans="1:8" ht="12.75" x14ac:dyDescent="0.2">
      <c r="A265" s="223"/>
      <c r="B265" s="223"/>
      <c r="C265" s="223"/>
      <c r="D265" s="246" t="s">
        <v>796</v>
      </c>
      <c r="E265" s="247" t="s">
        <v>200</v>
      </c>
      <c r="F265" s="249">
        <f>B4+(251*B6)</f>
        <v>252</v>
      </c>
      <c r="G265" s="252"/>
      <c r="H265" s="253"/>
    </row>
    <row r="266" spans="1:8" ht="12.75" x14ac:dyDescent="0.2">
      <c r="A266" s="223"/>
      <c r="B266" s="223"/>
      <c r="C266" s="223"/>
      <c r="D266" s="246" t="s">
        <v>188</v>
      </c>
      <c r="E266" s="247" t="s">
        <v>200</v>
      </c>
      <c r="F266" s="249">
        <f>B4+(252*B6)</f>
        <v>253</v>
      </c>
      <c r="G266" s="252"/>
      <c r="H266" s="253"/>
    </row>
    <row r="267" spans="1:8" ht="12.75" x14ac:dyDescent="0.2">
      <c r="A267" s="223"/>
      <c r="B267" s="223"/>
      <c r="C267" s="223"/>
      <c r="D267" s="246" t="s">
        <v>60</v>
      </c>
      <c r="E267" s="247" t="s">
        <v>200</v>
      </c>
      <c r="F267" s="249">
        <f>B4+(253*B6)</f>
        <v>254</v>
      </c>
      <c r="G267" s="252"/>
      <c r="H267" s="253"/>
    </row>
    <row r="268" spans="1:8" ht="12.75" x14ac:dyDescent="0.2">
      <c r="A268" s="223"/>
      <c r="B268" s="223"/>
      <c r="C268" s="223"/>
      <c r="D268" s="246" t="s">
        <v>251</v>
      </c>
      <c r="E268" s="247" t="s">
        <v>200</v>
      </c>
      <c r="F268" s="249">
        <f>B4+(254*B6)</f>
        <v>255</v>
      </c>
      <c r="G268" s="252"/>
      <c r="H268" s="253"/>
    </row>
    <row r="269" spans="1:8" ht="12.75" x14ac:dyDescent="0.2">
      <c r="A269" s="223"/>
      <c r="B269" s="223"/>
      <c r="C269" s="223"/>
      <c r="D269" s="246" t="s">
        <v>124</v>
      </c>
      <c r="E269" s="247" t="s">
        <v>200</v>
      </c>
      <c r="F269" s="249">
        <f>B4+(255*B6)</f>
        <v>256</v>
      </c>
      <c r="G269" s="252"/>
      <c r="H269" s="253"/>
    </row>
    <row r="270" spans="1:8" ht="12.75" x14ac:dyDescent="0.2">
      <c r="A270" s="223"/>
      <c r="B270" s="223"/>
      <c r="C270" s="223"/>
      <c r="D270" s="246" t="s">
        <v>296</v>
      </c>
      <c r="E270" s="247" t="s">
        <v>200</v>
      </c>
      <c r="F270" s="249">
        <f>B4+(256*B6)</f>
        <v>257</v>
      </c>
      <c r="G270" s="252"/>
      <c r="H270" s="253"/>
    </row>
    <row r="271" spans="1:8" ht="12.75" x14ac:dyDescent="0.2">
      <c r="A271" s="223"/>
      <c r="B271" s="223"/>
      <c r="C271" s="223"/>
      <c r="D271" s="246" t="s">
        <v>172</v>
      </c>
      <c r="E271" s="247" t="s">
        <v>200</v>
      </c>
      <c r="F271" s="249">
        <f>B4+(257*B6)</f>
        <v>258</v>
      </c>
      <c r="G271" s="252"/>
      <c r="H271" s="253"/>
    </row>
    <row r="272" spans="1:8" ht="12.75" x14ac:dyDescent="0.2">
      <c r="A272" s="223"/>
      <c r="B272" s="223"/>
      <c r="C272" s="223"/>
      <c r="D272" s="246" t="s">
        <v>42</v>
      </c>
      <c r="E272" s="247" t="s">
        <v>200</v>
      </c>
      <c r="F272" s="249">
        <f>B4+(258*B6)</f>
        <v>259</v>
      </c>
      <c r="G272" s="252"/>
      <c r="H272" s="253"/>
    </row>
    <row r="273" spans="1:8" ht="12.75" x14ac:dyDescent="0.2">
      <c r="A273" s="223"/>
      <c r="B273" s="223"/>
      <c r="C273" s="223"/>
      <c r="D273" s="246" t="s">
        <v>220</v>
      </c>
      <c r="E273" s="247" t="s">
        <v>200</v>
      </c>
      <c r="F273" s="249">
        <f>B4+(259*B6)</f>
        <v>260</v>
      </c>
      <c r="G273" s="252"/>
      <c r="H273" s="253"/>
    </row>
    <row r="274" spans="1:8" ht="12.75" x14ac:dyDescent="0.2">
      <c r="A274" s="223"/>
      <c r="B274" s="223"/>
      <c r="C274" s="223"/>
      <c r="D274" s="246" t="s">
        <v>109</v>
      </c>
      <c r="E274" s="247" t="s">
        <v>200</v>
      </c>
      <c r="F274" s="249">
        <f>B4+(260*B6)</f>
        <v>261</v>
      </c>
      <c r="G274" s="252"/>
      <c r="H274" s="253"/>
    </row>
    <row r="275" spans="1:8" ht="12.75" x14ac:dyDescent="0.2">
      <c r="A275" s="223"/>
      <c r="B275" s="223"/>
      <c r="C275" s="223"/>
      <c r="D275" s="246" t="s">
        <v>282</v>
      </c>
      <c r="E275" s="247" t="s">
        <v>200</v>
      </c>
      <c r="F275" s="249">
        <f>B4+(261*B6)</f>
        <v>262</v>
      </c>
      <c r="G275" s="252"/>
      <c r="H275" s="253"/>
    </row>
    <row r="276" spans="1:8" ht="12.75" x14ac:dyDescent="0.2">
      <c r="A276" s="223"/>
      <c r="B276" s="223"/>
      <c r="C276" s="223"/>
      <c r="D276" s="246" t="s">
        <v>156</v>
      </c>
      <c r="E276" s="247" t="s">
        <v>200</v>
      </c>
      <c r="F276" s="249">
        <f>B4+(262*B6)</f>
        <v>263</v>
      </c>
      <c r="G276" s="252"/>
      <c r="H276" s="253"/>
    </row>
    <row r="277" spans="1:8" ht="12.75" x14ac:dyDescent="0.2">
      <c r="A277" s="223"/>
      <c r="B277" s="223"/>
      <c r="C277" s="223"/>
      <c r="D277" s="246" t="s">
        <v>27</v>
      </c>
      <c r="E277" s="247" t="s">
        <v>200</v>
      </c>
      <c r="F277" s="249">
        <f>B4+(263*B6)</f>
        <v>264</v>
      </c>
      <c r="G277" s="252"/>
      <c r="H277" s="253"/>
    </row>
    <row r="278" spans="1:8" ht="12.75" x14ac:dyDescent="0.2">
      <c r="A278" s="223"/>
      <c r="B278" s="223"/>
      <c r="C278" s="223"/>
      <c r="D278" s="246" t="s">
        <v>204</v>
      </c>
      <c r="E278" s="247" t="s">
        <v>200</v>
      </c>
      <c r="F278" s="249">
        <f>B4+(264*B6)</f>
        <v>265</v>
      </c>
      <c r="G278" s="252"/>
      <c r="H278" s="253"/>
    </row>
    <row r="279" spans="1:8" ht="12.75" x14ac:dyDescent="0.2">
      <c r="A279" s="223"/>
      <c r="B279" s="223"/>
      <c r="C279" s="223"/>
      <c r="D279" s="246" t="s">
        <v>75</v>
      </c>
      <c r="E279" s="247" t="s">
        <v>200</v>
      </c>
      <c r="F279" s="249">
        <f>B4+(265*B6)</f>
        <v>266</v>
      </c>
      <c r="G279" s="252"/>
      <c r="H279" s="253"/>
    </row>
    <row r="280" spans="1:8" ht="12.75" x14ac:dyDescent="0.2">
      <c r="A280" s="223"/>
      <c r="B280" s="223"/>
      <c r="C280" s="223"/>
      <c r="D280" s="246" t="s">
        <v>267</v>
      </c>
      <c r="E280" s="247" t="s">
        <v>200</v>
      </c>
      <c r="F280" s="249">
        <f>B4+(266*B6)</f>
        <v>267</v>
      </c>
      <c r="G280" s="252"/>
      <c r="H280" s="253"/>
    </row>
    <row r="281" spans="1:8" ht="12.75" x14ac:dyDescent="0.2">
      <c r="A281" s="223"/>
      <c r="B281" s="223"/>
      <c r="C281" s="223"/>
      <c r="D281" s="246" t="s">
        <v>140</v>
      </c>
      <c r="E281" s="247" t="s">
        <v>200</v>
      </c>
      <c r="F281" s="249">
        <f>B4+(267*B6)</f>
        <v>268</v>
      </c>
      <c r="G281" s="252"/>
      <c r="H281" s="253"/>
    </row>
    <row r="282" spans="1:8" ht="12.75" x14ac:dyDescent="0.2">
      <c r="A282" s="223"/>
      <c r="B282" s="223"/>
      <c r="C282" s="223"/>
      <c r="D282" s="246" t="s">
        <v>9</v>
      </c>
      <c r="E282" s="247" t="s">
        <v>200</v>
      </c>
      <c r="F282" s="249">
        <f>B4+(268*B6)</f>
        <v>269</v>
      </c>
      <c r="G282" s="252"/>
      <c r="H282" s="253"/>
    </row>
    <row r="283" spans="1:8" ht="12.75" x14ac:dyDescent="0.2">
      <c r="A283" s="223"/>
      <c r="B283" s="223"/>
      <c r="C283" s="223"/>
      <c r="D283" s="246" t="s">
        <v>356</v>
      </c>
      <c r="E283" s="247" t="s">
        <v>200</v>
      </c>
      <c r="F283" s="249">
        <f>B4+(269*B6)</f>
        <v>270</v>
      </c>
      <c r="G283" s="252"/>
      <c r="H283" s="253"/>
    </row>
    <row r="284" spans="1:8" ht="12.75" x14ac:dyDescent="0.2">
      <c r="A284" s="223"/>
      <c r="B284" s="223"/>
      <c r="C284" s="223"/>
      <c r="D284" s="246" t="s">
        <v>331</v>
      </c>
      <c r="E284" s="247" t="s">
        <v>200</v>
      </c>
      <c r="F284" s="249">
        <f>B4+(270*B6)</f>
        <v>271</v>
      </c>
      <c r="G284" s="252"/>
      <c r="H284" s="253"/>
    </row>
    <row r="285" spans="1:8" ht="12.75" x14ac:dyDescent="0.2">
      <c r="A285" s="223"/>
      <c r="B285" s="223"/>
      <c r="C285" s="223"/>
      <c r="D285" s="246" t="s">
        <v>406</v>
      </c>
      <c r="E285" s="247" t="s">
        <v>200</v>
      </c>
      <c r="F285" s="249">
        <f>B4+(271*B6)</f>
        <v>272</v>
      </c>
      <c r="G285" s="252"/>
      <c r="H285" s="253"/>
    </row>
    <row r="286" spans="1:8" ht="12.75" x14ac:dyDescent="0.2">
      <c r="A286" s="223"/>
      <c r="B286" s="223"/>
      <c r="C286" s="223"/>
      <c r="D286" s="246" t="s">
        <v>427</v>
      </c>
      <c r="E286" s="247" t="s">
        <v>200</v>
      </c>
      <c r="F286" s="249">
        <f>B4+(272*B6)</f>
        <v>273</v>
      </c>
      <c r="G286" s="252"/>
      <c r="H286" s="253"/>
    </row>
    <row r="287" spans="1:8" ht="12.75" x14ac:dyDescent="0.2">
      <c r="A287" s="223"/>
      <c r="B287" s="223"/>
      <c r="C287" s="223"/>
      <c r="D287" s="246" t="s">
        <v>492</v>
      </c>
      <c r="E287" s="247" t="s">
        <v>200</v>
      </c>
      <c r="F287" s="249">
        <f>B4+(273*B6)</f>
        <v>274</v>
      </c>
      <c r="G287" s="252"/>
      <c r="H287" s="253"/>
    </row>
    <row r="288" spans="1:8" x14ac:dyDescent="0.2">
      <c r="A288" s="223"/>
      <c r="B288" s="223"/>
      <c r="C288" s="223"/>
      <c r="D288" s="246" t="s">
        <v>515</v>
      </c>
      <c r="E288" s="247" t="s">
        <v>200</v>
      </c>
      <c r="F288" s="249">
        <f>B4+(274*B6)</f>
        <v>275</v>
      </c>
      <c r="G288" s="223"/>
      <c r="H288" s="224"/>
    </row>
    <row r="289" spans="1:8" x14ac:dyDescent="0.2">
      <c r="A289" s="223"/>
      <c r="B289" s="223"/>
      <c r="C289" s="223"/>
      <c r="D289" s="246" t="s">
        <v>655</v>
      </c>
      <c r="E289" s="247" t="s">
        <v>200</v>
      </c>
      <c r="F289" s="249">
        <f>B4+(275*B6)</f>
        <v>276</v>
      </c>
      <c r="G289" s="223"/>
      <c r="H289" s="224"/>
    </row>
    <row r="290" spans="1:8" x14ac:dyDescent="0.2">
      <c r="A290" s="223"/>
      <c r="B290" s="223"/>
      <c r="C290" s="223"/>
      <c r="D290" s="246" t="s">
        <v>643</v>
      </c>
      <c r="E290" s="247" t="s">
        <v>200</v>
      </c>
      <c r="F290" s="249">
        <f>B4+(276*B6)</f>
        <v>277</v>
      </c>
      <c r="G290" s="223"/>
      <c r="H290" s="224"/>
    </row>
    <row r="291" spans="1:8" x14ac:dyDescent="0.2">
      <c r="A291" s="223"/>
      <c r="B291" s="223"/>
      <c r="C291" s="223"/>
      <c r="D291" s="246" t="s">
        <v>578</v>
      </c>
      <c r="E291" s="247" t="s">
        <v>200</v>
      </c>
      <c r="F291" s="249">
        <f>B4+(277*B6)</f>
        <v>278</v>
      </c>
      <c r="G291" s="223"/>
      <c r="H291" s="224"/>
    </row>
    <row r="292" spans="1:8" x14ac:dyDescent="0.2">
      <c r="A292" s="223"/>
      <c r="B292" s="223"/>
      <c r="C292" s="223"/>
      <c r="D292" s="246" t="s">
        <v>799</v>
      </c>
      <c r="E292" s="247" t="s">
        <v>200</v>
      </c>
      <c r="F292" s="249">
        <f>B4+(278*B6)</f>
        <v>279</v>
      </c>
      <c r="G292" s="223"/>
      <c r="H292" s="224"/>
    </row>
    <row r="293" spans="1:8" x14ac:dyDescent="0.2">
      <c r="A293" s="223"/>
      <c r="B293" s="223"/>
      <c r="C293" s="223"/>
      <c r="D293" s="246" t="s">
        <v>788</v>
      </c>
      <c r="E293" s="247" t="s">
        <v>200</v>
      </c>
      <c r="F293" s="249">
        <f>B4+(279*B6)</f>
        <v>280</v>
      </c>
      <c r="G293" s="223"/>
      <c r="H293" s="224"/>
    </row>
    <row r="294" spans="1:8" x14ac:dyDescent="0.2">
      <c r="A294" s="223"/>
      <c r="B294" s="223"/>
      <c r="C294" s="223"/>
      <c r="D294" s="246" t="s">
        <v>141</v>
      </c>
      <c r="E294" s="247" t="s">
        <v>200</v>
      </c>
      <c r="F294" s="249">
        <f>B4+(280*B6)</f>
        <v>281</v>
      </c>
      <c r="G294" s="223"/>
      <c r="H294" s="224"/>
    </row>
    <row r="295" spans="1:8" x14ac:dyDescent="0.2">
      <c r="A295" s="223"/>
      <c r="B295" s="223"/>
      <c r="C295" s="223"/>
      <c r="D295" s="246" t="s">
        <v>10</v>
      </c>
      <c r="E295" s="247" t="s">
        <v>200</v>
      </c>
      <c r="F295" s="249">
        <f>B4+(281*B6)</f>
        <v>282</v>
      </c>
      <c r="G295" s="223"/>
      <c r="H295" s="224"/>
    </row>
    <row r="296" spans="1:8" x14ac:dyDescent="0.2">
      <c r="A296" s="223"/>
      <c r="B296" s="223"/>
      <c r="C296" s="223"/>
      <c r="D296" s="246" t="s">
        <v>189</v>
      </c>
      <c r="E296" s="247" t="s">
        <v>200</v>
      </c>
      <c r="F296" s="249">
        <f>B4+(282*B6)</f>
        <v>283</v>
      </c>
      <c r="G296" s="223"/>
      <c r="H296" s="224"/>
    </row>
    <row r="297" spans="1:8" x14ac:dyDescent="0.2">
      <c r="A297" s="223"/>
      <c r="B297" s="223"/>
      <c r="C297" s="223"/>
      <c r="D297" s="246" t="s">
        <v>61</v>
      </c>
      <c r="E297" s="247" t="s">
        <v>200</v>
      </c>
      <c r="F297" s="249">
        <f>B4+(283*B6)</f>
        <v>284</v>
      </c>
      <c r="G297" s="223"/>
      <c r="H297" s="224"/>
    </row>
    <row r="298" spans="1:8" x14ac:dyDescent="0.2">
      <c r="A298" s="223"/>
      <c r="B298" s="223"/>
      <c r="C298" s="223"/>
      <c r="D298" s="246" t="s">
        <v>236</v>
      </c>
      <c r="E298" s="247" t="s">
        <v>200</v>
      </c>
      <c r="F298" s="249">
        <f>B4+(284*B6)</f>
        <v>285</v>
      </c>
      <c r="G298" s="223"/>
      <c r="H298" s="224"/>
    </row>
    <row r="299" spans="1:8" x14ac:dyDescent="0.2">
      <c r="A299" s="223"/>
      <c r="B299" s="223"/>
      <c r="C299" s="223"/>
      <c r="D299" s="246" t="s">
        <v>125</v>
      </c>
      <c r="E299" s="247" t="s">
        <v>200</v>
      </c>
      <c r="F299" s="249">
        <f>B4+(285*B6)</f>
        <v>286</v>
      </c>
      <c r="G299" s="223"/>
      <c r="H299" s="224"/>
    </row>
    <row r="300" spans="1:8" x14ac:dyDescent="0.2">
      <c r="A300" s="223"/>
      <c r="B300" s="223"/>
      <c r="C300" s="223"/>
      <c r="D300" s="246" t="s">
        <v>297</v>
      </c>
      <c r="E300" s="247" t="s">
        <v>200</v>
      </c>
      <c r="F300" s="249">
        <f>B4+(286*B6)</f>
        <v>287</v>
      </c>
      <c r="G300" s="223"/>
      <c r="H300" s="224"/>
    </row>
    <row r="301" spans="1:8" x14ac:dyDescent="0.2">
      <c r="A301" s="223"/>
      <c r="B301" s="223"/>
      <c r="C301" s="223"/>
      <c r="D301" s="246" t="s">
        <v>173</v>
      </c>
      <c r="E301" s="247" t="s">
        <v>200</v>
      </c>
      <c r="F301" s="249">
        <f>B4+(287*B6)</f>
        <v>288</v>
      </c>
      <c r="G301" s="223"/>
      <c r="H301" s="224"/>
    </row>
    <row r="302" spans="1:8" x14ac:dyDescent="0.2">
      <c r="A302" s="223"/>
      <c r="B302" s="223"/>
      <c r="C302" s="223"/>
      <c r="D302" s="246" t="s">
        <v>43</v>
      </c>
      <c r="E302" s="247" t="s">
        <v>200</v>
      </c>
      <c r="F302" s="249">
        <f>B4+(288*B6)</f>
        <v>289</v>
      </c>
      <c r="G302" s="223"/>
      <c r="H302" s="224"/>
    </row>
    <row r="303" spans="1:8" x14ac:dyDescent="0.2">
      <c r="A303" s="223"/>
      <c r="B303" s="223"/>
      <c r="C303" s="223"/>
      <c r="D303" s="246" t="s">
        <v>221</v>
      </c>
      <c r="E303" s="247" t="s">
        <v>200</v>
      </c>
      <c r="F303" s="249">
        <f>B4+(289*B6)</f>
        <v>290</v>
      </c>
      <c r="G303" s="223"/>
      <c r="H303" s="224"/>
    </row>
    <row r="304" spans="1:8" x14ac:dyDescent="0.2">
      <c r="A304" s="223"/>
      <c r="B304" s="223"/>
      <c r="C304" s="223"/>
      <c r="D304" s="246" t="s">
        <v>110</v>
      </c>
      <c r="E304" s="247" t="s">
        <v>200</v>
      </c>
      <c r="F304" s="249">
        <f>B4+(290*B6)</f>
        <v>291</v>
      </c>
      <c r="G304" s="223"/>
      <c r="H304" s="224"/>
    </row>
    <row r="305" spans="1:8" x14ac:dyDescent="0.2">
      <c r="A305" s="223"/>
      <c r="B305" s="223"/>
      <c r="C305" s="223"/>
      <c r="D305" s="246" t="s">
        <v>283</v>
      </c>
      <c r="E305" s="247" t="s">
        <v>200</v>
      </c>
      <c r="F305" s="249">
        <f>B4+(291*B6)</f>
        <v>292</v>
      </c>
      <c r="G305" s="223"/>
      <c r="H305" s="224"/>
    </row>
    <row r="306" spans="1:8" x14ac:dyDescent="0.2">
      <c r="A306" s="223"/>
      <c r="B306" s="223"/>
      <c r="C306" s="223"/>
      <c r="D306" s="246" t="s">
        <v>157</v>
      </c>
      <c r="E306" s="247" t="s">
        <v>200</v>
      </c>
      <c r="F306" s="249">
        <f>B4+(292*B6)</f>
        <v>293</v>
      </c>
      <c r="G306" s="223"/>
      <c r="H306" s="224"/>
    </row>
    <row r="307" spans="1:8" x14ac:dyDescent="0.2">
      <c r="A307" s="223"/>
      <c r="B307" s="223"/>
      <c r="C307" s="223"/>
      <c r="D307" s="246" t="s">
        <v>28</v>
      </c>
      <c r="E307" s="247" t="s">
        <v>200</v>
      </c>
      <c r="F307" s="249">
        <f>B4+(293*B6)</f>
        <v>294</v>
      </c>
      <c r="G307" s="223"/>
      <c r="H307" s="224"/>
    </row>
    <row r="308" spans="1:8" x14ac:dyDescent="0.2">
      <c r="A308" s="223"/>
      <c r="B308" s="223"/>
      <c r="C308" s="223"/>
      <c r="D308" s="246" t="s">
        <v>205</v>
      </c>
      <c r="E308" s="247" t="s">
        <v>200</v>
      </c>
      <c r="F308" s="249">
        <f>B4+(294*B6)</f>
        <v>295</v>
      </c>
      <c r="G308" s="223"/>
      <c r="H308" s="224"/>
    </row>
    <row r="309" spans="1:8" x14ac:dyDescent="0.2">
      <c r="A309" s="223"/>
      <c r="B309" s="223"/>
      <c r="C309" s="223"/>
      <c r="D309" s="246" t="s">
        <v>76</v>
      </c>
      <c r="E309" s="247" t="s">
        <v>200</v>
      </c>
      <c r="F309" s="249">
        <f>B4+(295*B6)</f>
        <v>296</v>
      </c>
      <c r="G309" s="223"/>
      <c r="H309" s="224"/>
    </row>
    <row r="310" spans="1:8" x14ac:dyDescent="0.2">
      <c r="A310" s="223"/>
      <c r="B310" s="223"/>
      <c r="C310" s="223"/>
      <c r="D310" s="246" t="s">
        <v>268</v>
      </c>
      <c r="E310" s="247" t="s">
        <v>200</v>
      </c>
      <c r="F310" s="249">
        <f>B4+(296*B6)</f>
        <v>297</v>
      </c>
      <c r="G310" s="223"/>
      <c r="H310" s="224"/>
    </row>
    <row r="311" spans="1:8" x14ac:dyDescent="0.2">
      <c r="A311" s="223"/>
      <c r="B311" s="223"/>
      <c r="C311" s="223"/>
      <c r="D311" s="246" t="s">
        <v>338</v>
      </c>
      <c r="E311" s="247" t="s">
        <v>200</v>
      </c>
      <c r="F311" s="249">
        <f>B4+(297*B6)</f>
        <v>298</v>
      </c>
      <c r="G311" s="223"/>
      <c r="H311" s="224"/>
    </row>
    <row r="312" spans="1:8" x14ac:dyDescent="0.2">
      <c r="A312" s="223"/>
      <c r="B312" s="223"/>
      <c r="C312" s="223"/>
      <c r="D312" s="246" t="s">
        <v>310</v>
      </c>
      <c r="E312" s="247" t="s">
        <v>200</v>
      </c>
      <c r="F312" s="249">
        <f>B4+(298*B6)</f>
        <v>299</v>
      </c>
      <c r="G312" s="223"/>
      <c r="H312" s="224"/>
    </row>
    <row r="313" spans="1:8" x14ac:dyDescent="0.2">
      <c r="A313" s="223"/>
      <c r="B313" s="223"/>
      <c r="C313" s="223"/>
      <c r="D313" s="246" t="s">
        <v>450</v>
      </c>
      <c r="E313" s="247" t="s">
        <v>200</v>
      </c>
      <c r="F313" s="249">
        <f>B4+(299*B6)</f>
        <v>300</v>
      </c>
      <c r="G313" s="223"/>
      <c r="H313" s="224"/>
    </row>
    <row r="314" spans="1:8" x14ac:dyDescent="0.2">
      <c r="A314" s="223"/>
      <c r="B314" s="223"/>
      <c r="C314" s="223"/>
      <c r="D314" s="246" t="s">
        <v>434</v>
      </c>
      <c r="E314" s="247" t="s">
        <v>200</v>
      </c>
      <c r="F314" s="249">
        <f>B4+(300*B6)</f>
        <v>301</v>
      </c>
      <c r="G314" s="223"/>
      <c r="H314" s="224"/>
    </row>
    <row r="315" spans="1:8" x14ac:dyDescent="0.2">
      <c r="A315" s="223"/>
      <c r="B315" s="223"/>
      <c r="C315" s="223"/>
      <c r="D315" s="246" t="s">
        <v>505</v>
      </c>
      <c r="E315" s="247" t="s">
        <v>200</v>
      </c>
      <c r="F315" s="249">
        <f>B4+(301*B6)</f>
        <v>302</v>
      </c>
      <c r="G315" s="223"/>
      <c r="H315" s="224"/>
    </row>
    <row r="316" spans="1:8" x14ac:dyDescent="0.2">
      <c r="A316" s="223"/>
      <c r="B316" s="223"/>
      <c r="C316" s="223"/>
      <c r="D316" s="246" t="s">
        <v>489</v>
      </c>
      <c r="E316" s="247" t="s">
        <v>200</v>
      </c>
      <c r="F316" s="249">
        <f>B4+(302*B6)</f>
        <v>303</v>
      </c>
      <c r="G316" s="223"/>
      <c r="H316" s="224"/>
    </row>
    <row r="317" spans="1:8" x14ac:dyDescent="0.2">
      <c r="A317" s="223"/>
      <c r="B317" s="223"/>
      <c r="C317" s="223"/>
      <c r="D317" s="246" t="s">
        <v>645</v>
      </c>
      <c r="E317" s="247" t="s">
        <v>200</v>
      </c>
      <c r="F317" s="249">
        <f>B4+(303*B6)</f>
        <v>304</v>
      </c>
      <c r="G317" s="223"/>
      <c r="H317" s="224"/>
    </row>
    <row r="318" spans="1:8" x14ac:dyDescent="0.2">
      <c r="A318" s="223"/>
      <c r="B318" s="223"/>
      <c r="C318" s="223"/>
      <c r="D318" s="246" t="s">
        <v>675</v>
      </c>
      <c r="E318" s="247" t="s">
        <v>200</v>
      </c>
      <c r="F318" s="249">
        <f>B4+(304*B6)</f>
        <v>305</v>
      </c>
      <c r="G318" s="223"/>
      <c r="H318" s="224"/>
    </row>
    <row r="319" spans="1:8" x14ac:dyDescent="0.2">
      <c r="A319" s="223"/>
      <c r="B319" s="223"/>
      <c r="C319" s="223"/>
      <c r="D319" s="246" t="s">
        <v>630</v>
      </c>
      <c r="E319" s="247" t="s">
        <v>200</v>
      </c>
      <c r="F319" s="249">
        <f>B4+(305*B6)</f>
        <v>306</v>
      </c>
      <c r="G319" s="223"/>
      <c r="H319" s="224"/>
    </row>
    <row r="320" spans="1:8" x14ac:dyDescent="0.2">
      <c r="A320" s="223"/>
      <c r="B320" s="223"/>
      <c r="C320" s="223"/>
      <c r="D320" s="246" t="s">
        <v>803</v>
      </c>
      <c r="E320" s="247" t="s">
        <v>200</v>
      </c>
      <c r="F320" s="249">
        <f>B4+(306*B6)</f>
        <v>307</v>
      </c>
      <c r="G320" s="223"/>
      <c r="H320" s="224"/>
    </row>
    <row r="321" spans="1:8" x14ac:dyDescent="0.2">
      <c r="A321" s="223"/>
      <c r="B321" s="223"/>
      <c r="C321" s="223"/>
      <c r="D321" s="246" t="s">
        <v>784</v>
      </c>
      <c r="E321" s="247" t="s">
        <v>200</v>
      </c>
      <c r="F321" s="249">
        <f>B4+(307*B6)</f>
        <v>308</v>
      </c>
      <c r="G321" s="223"/>
      <c r="H321" s="224"/>
    </row>
    <row r="322" spans="1:8" x14ac:dyDescent="0.2">
      <c r="A322" s="223"/>
      <c r="B322" s="223"/>
      <c r="C322" s="223"/>
      <c r="D322" s="246" t="s">
        <v>77</v>
      </c>
      <c r="E322" s="247" t="s">
        <v>200</v>
      </c>
      <c r="F322" s="249">
        <f>B4+(308*B6)</f>
        <v>309</v>
      </c>
      <c r="G322" s="223"/>
      <c r="H322" s="224"/>
    </row>
    <row r="323" spans="1:8" x14ac:dyDescent="0.2">
      <c r="A323" s="223"/>
      <c r="B323" s="223"/>
      <c r="C323" s="223"/>
      <c r="D323" s="246" t="s">
        <v>269</v>
      </c>
      <c r="E323" s="247" t="s">
        <v>200</v>
      </c>
      <c r="F323" s="249">
        <f>B4+(309*B6)</f>
        <v>310</v>
      </c>
      <c r="G323" s="223"/>
      <c r="H323" s="224"/>
    </row>
    <row r="324" spans="1:8" x14ac:dyDescent="0.2">
      <c r="A324" s="223"/>
      <c r="B324" s="223"/>
      <c r="C324" s="223"/>
      <c r="D324" s="246" t="s">
        <v>142</v>
      </c>
      <c r="E324" s="247" t="s">
        <v>200</v>
      </c>
      <c r="F324" s="249">
        <f>B4+(310*B6)</f>
        <v>311</v>
      </c>
      <c r="G324" s="223"/>
      <c r="H324" s="224"/>
    </row>
    <row r="325" spans="1:8" x14ac:dyDescent="0.2">
      <c r="A325" s="223"/>
      <c r="B325" s="223"/>
      <c r="C325" s="223"/>
      <c r="D325" s="246" t="s">
        <v>11</v>
      </c>
      <c r="E325" s="247" t="s">
        <v>200</v>
      </c>
      <c r="F325" s="249">
        <f>B4+(311*B6)</f>
        <v>312</v>
      </c>
      <c r="G325" s="223"/>
      <c r="H325" s="224"/>
    </row>
    <row r="326" spans="1:8" x14ac:dyDescent="0.2">
      <c r="A326" s="223"/>
      <c r="B326" s="223"/>
      <c r="C326" s="223"/>
      <c r="D326" s="246" t="s">
        <v>190</v>
      </c>
      <c r="E326" s="247" t="s">
        <v>200</v>
      </c>
      <c r="F326" s="249">
        <f>B4+(312*B6)</f>
        <v>313</v>
      </c>
      <c r="G326" s="223"/>
      <c r="H326" s="224"/>
    </row>
    <row r="327" spans="1:8" x14ac:dyDescent="0.2">
      <c r="A327" s="223"/>
      <c r="B327" s="223"/>
      <c r="C327" s="223"/>
      <c r="D327" s="246" t="s">
        <v>62</v>
      </c>
      <c r="E327" s="247" t="s">
        <v>200</v>
      </c>
      <c r="F327" s="249">
        <f>B4+(313*B6)</f>
        <v>314</v>
      </c>
      <c r="G327" s="223"/>
      <c r="H327" s="224"/>
    </row>
    <row r="328" spans="1:8" x14ac:dyDescent="0.2">
      <c r="A328" s="223"/>
      <c r="B328" s="223"/>
      <c r="C328" s="223"/>
      <c r="D328" s="246" t="s">
        <v>237</v>
      </c>
      <c r="E328" s="247" t="s">
        <v>200</v>
      </c>
      <c r="F328" s="249">
        <f>B4+(314*B6)</f>
        <v>315</v>
      </c>
      <c r="G328" s="223"/>
      <c r="H328" s="224"/>
    </row>
    <row r="329" spans="1:8" x14ac:dyDescent="0.2">
      <c r="A329" s="223"/>
      <c r="B329" s="223"/>
      <c r="C329" s="223"/>
      <c r="D329" s="246" t="s">
        <v>126</v>
      </c>
      <c r="E329" s="247" t="s">
        <v>200</v>
      </c>
      <c r="F329" s="249">
        <f>B4+(315*B6)</f>
        <v>316</v>
      </c>
      <c r="G329" s="223"/>
      <c r="H329" s="224"/>
    </row>
    <row r="330" spans="1:8" x14ac:dyDescent="0.2">
      <c r="A330" s="223"/>
      <c r="B330" s="223"/>
      <c r="C330" s="223"/>
      <c r="D330" s="246" t="s">
        <v>298</v>
      </c>
      <c r="E330" s="247" t="s">
        <v>200</v>
      </c>
      <c r="F330" s="249">
        <f>B4+(316*B6)</f>
        <v>317</v>
      </c>
      <c r="G330" s="223"/>
      <c r="H330" s="224"/>
    </row>
    <row r="331" spans="1:8" x14ac:dyDescent="0.2">
      <c r="A331" s="223"/>
      <c r="B331" s="223"/>
      <c r="C331" s="223"/>
      <c r="D331" s="246" t="s">
        <v>174</v>
      </c>
      <c r="E331" s="247" t="s">
        <v>200</v>
      </c>
      <c r="F331" s="249">
        <f>B4+(317*B6)</f>
        <v>318</v>
      </c>
      <c r="G331" s="223"/>
      <c r="H331" s="224"/>
    </row>
    <row r="332" spans="1:8" x14ac:dyDescent="0.2">
      <c r="A332" s="223"/>
      <c r="B332" s="223"/>
      <c r="C332" s="223"/>
      <c r="D332" s="246" t="s">
        <v>44</v>
      </c>
      <c r="E332" s="247" t="s">
        <v>200</v>
      </c>
      <c r="F332" s="249">
        <f>B4+(318*B6)</f>
        <v>319</v>
      </c>
      <c r="G332" s="223"/>
      <c r="H332" s="224"/>
    </row>
    <row r="333" spans="1:8" x14ac:dyDescent="0.2">
      <c r="A333" s="223"/>
      <c r="B333" s="223"/>
      <c r="C333" s="223"/>
      <c r="D333" s="246" t="s">
        <v>222</v>
      </c>
      <c r="E333" s="247" t="s">
        <v>200</v>
      </c>
      <c r="F333" s="249">
        <f>B4+(319*B6)</f>
        <v>320</v>
      </c>
      <c r="G333" s="223"/>
      <c r="H333" s="224"/>
    </row>
    <row r="334" spans="1:8" x14ac:dyDescent="0.2">
      <c r="A334" s="223"/>
      <c r="B334" s="223"/>
      <c r="C334" s="223"/>
      <c r="D334" s="246" t="s">
        <v>94</v>
      </c>
      <c r="E334" s="247" t="s">
        <v>200</v>
      </c>
      <c r="F334" s="249">
        <f>B4+(320*B6)</f>
        <v>321</v>
      </c>
      <c r="G334" s="223"/>
      <c r="H334" s="224"/>
    </row>
    <row r="335" spans="1:8" x14ac:dyDescent="0.2">
      <c r="A335" s="223"/>
      <c r="B335" s="223"/>
      <c r="C335" s="223"/>
      <c r="D335" s="246" t="s">
        <v>284</v>
      </c>
      <c r="E335" s="247" t="s">
        <v>200</v>
      </c>
      <c r="F335" s="249">
        <f>B4+(321*B6)</f>
        <v>322</v>
      </c>
      <c r="G335" s="223"/>
      <c r="H335" s="224"/>
    </row>
    <row r="336" spans="1:8" x14ac:dyDescent="0.2">
      <c r="A336" s="223"/>
      <c r="B336" s="223"/>
      <c r="C336" s="223"/>
      <c r="D336" s="246" t="s">
        <v>158</v>
      </c>
      <c r="E336" s="247" t="s">
        <v>200</v>
      </c>
      <c r="F336" s="249">
        <f>B4+(322*B6)</f>
        <v>323</v>
      </c>
      <c r="G336" s="223"/>
      <c r="H336" s="224"/>
    </row>
    <row r="337" spans="1:8" x14ac:dyDescent="0.2">
      <c r="A337" s="223"/>
      <c r="B337" s="223"/>
      <c r="C337" s="223"/>
      <c r="D337" s="246" t="s">
        <v>29</v>
      </c>
      <c r="E337" s="247" t="s">
        <v>200</v>
      </c>
      <c r="F337" s="249">
        <f>B4+(323*B6)</f>
        <v>324</v>
      </c>
      <c r="G337" s="223"/>
      <c r="H337" s="224"/>
    </row>
    <row r="338" spans="1:8" x14ac:dyDescent="0.2">
      <c r="A338" s="223"/>
      <c r="B338" s="223"/>
      <c r="C338" s="223"/>
      <c r="D338" s="246" t="s">
        <v>206</v>
      </c>
      <c r="E338" s="247" t="s">
        <v>200</v>
      </c>
      <c r="F338" s="249">
        <f>B4+(324*B6)</f>
        <v>325</v>
      </c>
      <c r="G338" s="223"/>
      <c r="H338" s="224"/>
    </row>
    <row r="339" spans="1:8" x14ac:dyDescent="0.2">
      <c r="A339" s="223"/>
      <c r="B339" s="223"/>
      <c r="C339" s="223"/>
      <c r="D339" s="246" t="s">
        <v>371</v>
      </c>
      <c r="E339" s="247" t="s">
        <v>200</v>
      </c>
      <c r="F339" s="249">
        <f>B4+(325*B6)</f>
        <v>326</v>
      </c>
      <c r="G339" s="223"/>
      <c r="H339" s="224"/>
    </row>
    <row r="340" spans="1:8" x14ac:dyDescent="0.2">
      <c r="A340" s="223"/>
      <c r="B340" s="223"/>
      <c r="C340" s="223"/>
      <c r="D340" s="246" t="s">
        <v>359</v>
      </c>
      <c r="E340" s="247" t="s">
        <v>200</v>
      </c>
      <c r="F340" s="249">
        <f>B4+(326*B6)</f>
        <v>327</v>
      </c>
      <c r="G340" s="223"/>
      <c r="H340" s="224"/>
    </row>
    <row r="341" spans="1:8" x14ac:dyDescent="0.2">
      <c r="A341" s="223"/>
      <c r="B341" s="223"/>
      <c r="C341" s="223"/>
      <c r="D341" s="246" t="s">
        <v>431</v>
      </c>
      <c r="E341" s="247" t="s">
        <v>200</v>
      </c>
      <c r="F341" s="249">
        <f>B4+(327*B6)</f>
        <v>328</v>
      </c>
      <c r="G341" s="223"/>
      <c r="H341" s="224"/>
    </row>
    <row r="342" spans="1:8" x14ac:dyDescent="0.2">
      <c r="A342" s="223"/>
      <c r="B342" s="223"/>
      <c r="C342" s="223"/>
      <c r="D342" s="246" t="s">
        <v>423</v>
      </c>
      <c r="E342" s="247" t="s">
        <v>200</v>
      </c>
      <c r="F342" s="249">
        <f>B4+(328*B6)</f>
        <v>329</v>
      </c>
      <c r="G342" s="223"/>
      <c r="H342" s="224"/>
    </row>
    <row r="343" spans="1:8" x14ac:dyDescent="0.2">
      <c r="A343" s="223"/>
      <c r="B343" s="223"/>
      <c r="C343" s="223"/>
      <c r="D343" s="246" t="s">
        <v>499</v>
      </c>
      <c r="E343" s="247" t="s">
        <v>200</v>
      </c>
      <c r="F343" s="249">
        <f>B4+(329*B6)</f>
        <v>330</v>
      </c>
      <c r="G343" s="223"/>
      <c r="H343" s="224"/>
    </row>
    <row r="344" spans="1:8" x14ac:dyDescent="0.2">
      <c r="A344" s="223"/>
      <c r="B344" s="223"/>
      <c r="C344" s="223"/>
      <c r="D344" s="246" t="s">
        <v>513</v>
      </c>
      <c r="E344" s="247" t="s">
        <v>200</v>
      </c>
      <c r="F344" s="249">
        <f>B4+(330*B6)</f>
        <v>331</v>
      </c>
      <c r="G344" s="223"/>
      <c r="H344" s="224"/>
    </row>
    <row r="345" spans="1:8" x14ac:dyDescent="0.2">
      <c r="A345" s="223"/>
      <c r="B345" s="223"/>
      <c r="C345" s="223"/>
      <c r="D345" s="246" t="s">
        <v>709</v>
      </c>
      <c r="E345" s="247" t="s">
        <v>200</v>
      </c>
      <c r="F345" s="249">
        <f>B4+(331*B6)</f>
        <v>332</v>
      </c>
      <c r="G345" s="223"/>
      <c r="H345" s="224"/>
    </row>
    <row r="346" spans="1:8" x14ac:dyDescent="0.2">
      <c r="A346" s="223"/>
      <c r="B346" s="223"/>
      <c r="C346" s="223"/>
      <c r="D346" s="246" t="s">
        <v>631</v>
      </c>
      <c r="E346" s="247" t="s">
        <v>200</v>
      </c>
      <c r="F346" s="249">
        <f>B4+(332*B6)</f>
        <v>333</v>
      </c>
      <c r="G346" s="223"/>
      <c r="H346" s="224"/>
    </row>
    <row r="347" spans="1:8" x14ac:dyDescent="0.2">
      <c r="A347" s="223"/>
      <c r="B347" s="223"/>
      <c r="C347" s="223"/>
      <c r="D347" s="246" t="s">
        <v>584</v>
      </c>
      <c r="E347" s="247" t="s">
        <v>200</v>
      </c>
      <c r="F347" s="249">
        <f>B4+(333*B6)</f>
        <v>334</v>
      </c>
      <c r="G347" s="223"/>
      <c r="H347" s="224"/>
    </row>
    <row r="348" spans="1:8" x14ac:dyDescent="0.2">
      <c r="A348" s="223"/>
      <c r="B348" s="223"/>
      <c r="C348" s="223"/>
      <c r="D348" s="246" t="s">
        <v>810</v>
      </c>
      <c r="E348" s="247" t="s">
        <v>200</v>
      </c>
      <c r="F348" s="249">
        <f>B4+(334*B6)</f>
        <v>335</v>
      </c>
      <c r="G348" s="223"/>
      <c r="H348" s="224"/>
    </row>
    <row r="349" spans="1:8" x14ac:dyDescent="0.2">
      <c r="A349" s="223"/>
      <c r="B349" s="223"/>
      <c r="C349" s="223"/>
      <c r="D349" s="246" t="s">
        <v>792</v>
      </c>
      <c r="E349" s="247" t="s">
        <v>200</v>
      </c>
      <c r="F349" s="249">
        <f>B4+(335*B6)</f>
        <v>336</v>
      </c>
      <c r="G349" s="223"/>
      <c r="H349" s="224"/>
    </row>
    <row r="350" spans="1:8" x14ac:dyDescent="0.2">
      <c r="A350" s="223"/>
      <c r="B350" s="223"/>
      <c r="C350" s="223"/>
      <c r="D350" s="246" t="s">
        <v>30</v>
      </c>
      <c r="E350" s="247" t="s">
        <v>200</v>
      </c>
      <c r="F350" s="249">
        <f>B4+(336*B6)</f>
        <v>337</v>
      </c>
      <c r="G350" s="223"/>
      <c r="H350" s="224"/>
    </row>
    <row r="351" spans="1:8" x14ac:dyDescent="0.2">
      <c r="A351" s="223"/>
      <c r="B351" s="223"/>
      <c r="C351" s="223"/>
      <c r="D351" s="246" t="s">
        <v>207</v>
      </c>
      <c r="E351" s="247" t="s">
        <v>200</v>
      </c>
      <c r="F351" s="249">
        <f>B4+(337*B6)</f>
        <v>338</v>
      </c>
      <c r="G351" s="223"/>
      <c r="H351" s="224"/>
    </row>
    <row r="352" spans="1:8" x14ac:dyDescent="0.2">
      <c r="A352" s="223"/>
      <c r="B352" s="223"/>
      <c r="C352" s="223"/>
      <c r="D352" s="246" t="s">
        <v>78</v>
      </c>
      <c r="E352" s="247" t="s">
        <v>200</v>
      </c>
      <c r="F352" s="249">
        <f>B4+(338*B6)</f>
        <v>339</v>
      </c>
      <c r="G352" s="223"/>
      <c r="H352" s="224"/>
    </row>
    <row r="353" spans="1:8" x14ac:dyDescent="0.2">
      <c r="A353" s="223"/>
      <c r="B353" s="223"/>
      <c r="C353" s="223"/>
      <c r="D353" s="246" t="s">
        <v>253</v>
      </c>
      <c r="E353" s="247" t="s">
        <v>200</v>
      </c>
      <c r="F353" s="249">
        <f>B4+(339*B6)</f>
        <v>340</v>
      </c>
      <c r="G353" s="223"/>
      <c r="H353" s="224"/>
    </row>
    <row r="354" spans="1:8" x14ac:dyDescent="0.2">
      <c r="A354" s="223"/>
      <c r="B354" s="223"/>
      <c r="C354" s="223"/>
      <c r="D354" s="246" t="s">
        <v>143</v>
      </c>
      <c r="E354" s="247" t="s">
        <v>200</v>
      </c>
      <c r="F354" s="249">
        <f>B4+(340*B6)</f>
        <v>341</v>
      </c>
      <c r="G354" s="223"/>
      <c r="H354" s="224"/>
    </row>
    <row r="355" spans="1:8" x14ac:dyDescent="0.2">
      <c r="A355" s="223"/>
      <c r="B355" s="223"/>
      <c r="C355" s="223"/>
      <c r="D355" s="246" t="s">
        <v>12</v>
      </c>
      <c r="E355" s="247" t="s">
        <v>200</v>
      </c>
      <c r="F355" s="249">
        <f>B4+(341*B6)</f>
        <v>342</v>
      </c>
      <c r="G355" s="223"/>
      <c r="H355" s="224"/>
    </row>
    <row r="356" spans="1:8" x14ac:dyDescent="0.2">
      <c r="A356" s="223"/>
      <c r="B356" s="223"/>
      <c r="C356" s="223"/>
      <c r="D356" s="246" t="s">
        <v>191</v>
      </c>
      <c r="E356" s="247" t="s">
        <v>200</v>
      </c>
      <c r="F356" s="249">
        <f>B4+(342*B6)</f>
        <v>343</v>
      </c>
      <c r="G356" s="223"/>
      <c r="H356" s="224"/>
    </row>
    <row r="357" spans="1:8" x14ac:dyDescent="0.2">
      <c r="A357" s="223"/>
      <c r="B357" s="223"/>
      <c r="C357" s="223"/>
      <c r="D357" s="246" t="s">
        <v>63</v>
      </c>
      <c r="E357" s="247" t="s">
        <v>200</v>
      </c>
      <c r="F357" s="249">
        <f>B4+(343*B6)</f>
        <v>344</v>
      </c>
      <c r="G357" s="223"/>
      <c r="H357" s="224"/>
    </row>
    <row r="358" spans="1:8" x14ac:dyDescent="0.2">
      <c r="A358" s="223"/>
      <c r="B358" s="223"/>
      <c r="C358" s="223"/>
      <c r="D358" s="246" t="s">
        <v>238</v>
      </c>
      <c r="E358" s="247" t="s">
        <v>200</v>
      </c>
      <c r="F358" s="249">
        <f>B4+(344*B6)</f>
        <v>345</v>
      </c>
      <c r="G358" s="223"/>
      <c r="H358" s="224"/>
    </row>
    <row r="359" spans="1:8" x14ac:dyDescent="0.2">
      <c r="A359" s="223"/>
      <c r="B359" s="223"/>
      <c r="C359" s="223"/>
      <c r="D359" s="246" t="s">
        <v>127</v>
      </c>
      <c r="E359" s="247" t="s">
        <v>200</v>
      </c>
      <c r="F359" s="249">
        <f>B4+(345*B6)</f>
        <v>346</v>
      </c>
      <c r="G359" s="223"/>
      <c r="H359" s="224"/>
    </row>
    <row r="360" spans="1:8" x14ac:dyDescent="0.2">
      <c r="A360" s="223"/>
      <c r="B360" s="223"/>
      <c r="C360" s="223"/>
      <c r="D360" s="246" t="s">
        <v>299</v>
      </c>
      <c r="E360" s="247" t="s">
        <v>200</v>
      </c>
      <c r="F360" s="249">
        <f>B4+(346*B6)</f>
        <v>347</v>
      </c>
      <c r="G360" s="223"/>
      <c r="H360" s="224"/>
    </row>
    <row r="361" spans="1:8" x14ac:dyDescent="0.2">
      <c r="A361" s="223"/>
      <c r="B361" s="223"/>
      <c r="C361" s="223"/>
      <c r="D361" s="246" t="s">
        <v>175</v>
      </c>
      <c r="E361" s="247" t="s">
        <v>200</v>
      </c>
      <c r="F361" s="249">
        <f>B4+(347*B6)</f>
        <v>348</v>
      </c>
      <c r="G361" s="223"/>
      <c r="H361" s="224"/>
    </row>
    <row r="362" spans="1:8" x14ac:dyDescent="0.2">
      <c r="A362" s="223"/>
      <c r="B362" s="223"/>
      <c r="C362" s="223"/>
      <c r="D362" s="246" t="s">
        <v>45</v>
      </c>
      <c r="E362" s="247" t="s">
        <v>200</v>
      </c>
      <c r="F362" s="249">
        <f>B4+(348*B6)</f>
        <v>349</v>
      </c>
      <c r="G362" s="223"/>
      <c r="H362" s="224"/>
    </row>
    <row r="363" spans="1:8" x14ac:dyDescent="0.2">
      <c r="A363" s="223"/>
      <c r="B363" s="223"/>
      <c r="C363" s="223"/>
      <c r="D363" s="246" t="s">
        <v>223</v>
      </c>
      <c r="E363" s="247" t="s">
        <v>200</v>
      </c>
      <c r="F363" s="249">
        <f>B4+(349*B6)</f>
        <v>350</v>
      </c>
      <c r="G363" s="223"/>
      <c r="H363" s="224"/>
    </row>
    <row r="364" spans="1:8" x14ac:dyDescent="0.2">
      <c r="A364" s="223"/>
      <c r="B364" s="223"/>
      <c r="C364" s="223"/>
      <c r="D364" s="246" t="s">
        <v>95</v>
      </c>
      <c r="E364" s="247" t="s">
        <v>200</v>
      </c>
      <c r="F364" s="249">
        <f>B4+(350*B6)</f>
        <v>351</v>
      </c>
      <c r="G364" s="223"/>
      <c r="H364" s="224"/>
    </row>
    <row r="365" spans="1:8" x14ac:dyDescent="0.2">
      <c r="A365" s="223"/>
      <c r="B365" s="223"/>
      <c r="C365" s="223"/>
      <c r="D365" s="246" t="s">
        <v>285</v>
      </c>
      <c r="E365" s="247" t="s">
        <v>200</v>
      </c>
      <c r="F365" s="249">
        <f>B4+(351*B6)</f>
        <v>352</v>
      </c>
      <c r="G365" s="223"/>
      <c r="H365" s="224"/>
    </row>
    <row r="366" spans="1:8" x14ac:dyDescent="0.2">
      <c r="A366" s="223"/>
      <c r="B366" s="223"/>
      <c r="C366" s="223"/>
      <c r="D366" s="246" t="s">
        <v>159</v>
      </c>
      <c r="E366" s="247" t="s">
        <v>200</v>
      </c>
      <c r="F366" s="249">
        <f>B4+(352*B6)</f>
        <v>353</v>
      </c>
      <c r="G366" s="223"/>
      <c r="H366" s="224"/>
    </row>
    <row r="367" spans="1:8" x14ac:dyDescent="0.2">
      <c r="A367" s="223"/>
      <c r="B367" s="223"/>
      <c r="C367" s="223"/>
      <c r="D367" s="246" t="s">
        <v>319</v>
      </c>
      <c r="E367" s="247" t="s">
        <v>200</v>
      </c>
      <c r="F367" s="249">
        <f>B4+(353*B6)</f>
        <v>354</v>
      </c>
      <c r="G367" s="223"/>
      <c r="H367" s="224"/>
    </row>
    <row r="368" spans="1:8" x14ac:dyDescent="0.2">
      <c r="A368" s="223"/>
      <c r="B368" s="223"/>
      <c r="C368" s="223"/>
      <c r="D368" s="246" t="s">
        <v>378</v>
      </c>
      <c r="E368" s="247" t="s">
        <v>200</v>
      </c>
      <c r="F368" s="249">
        <f>B4+(354*B6)</f>
        <v>355</v>
      </c>
      <c r="G368" s="223"/>
      <c r="H368" s="224"/>
    </row>
    <row r="369" spans="1:8" x14ac:dyDescent="0.2">
      <c r="A369" s="223"/>
      <c r="B369" s="223"/>
      <c r="C369" s="223"/>
      <c r="D369" s="246" t="s">
        <v>462</v>
      </c>
      <c r="E369" s="247" t="s">
        <v>200</v>
      </c>
      <c r="F369" s="249">
        <f>B4+(355*B6)</f>
        <v>356</v>
      </c>
      <c r="G369" s="223"/>
      <c r="H369" s="224"/>
    </row>
    <row r="370" spans="1:8" x14ac:dyDescent="0.2">
      <c r="A370" s="223"/>
      <c r="B370" s="223"/>
      <c r="C370" s="223"/>
      <c r="D370" s="246" t="s">
        <v>411</v>
      </c>
      <c r="E370" s="247" t="s">
        <v>200</v>
      </c>
      <c r="F370" s="249">
        <f>B4+(356*B6)</f>
        <v>357</v>
      </c>
      <c r="G370" s="223"/>
      <c r="H370" s="224"/>
    </row>
    <row r="371" spans="1:8" x14ac:dyDescent="0.2">
      <c r="A371" s="223"/>
      <c r="B371" s="223"/>
      <c r="C371" s="223"/>
      <c r="D371" s="246" t="s">
        <v>517</v>
      </c>
      <c r="E371" s="247" t="s">
        <v>200</v>
      </c>
      <c r="F371" s="249">
        <f>B4+(357*B6)</f>
        <v>358</v>
      </c>
      <c r="G371" s="223"/>
      <c r="H371" s="224"/>
    </row>
    <row r="372" spans="1:8" x14ac:dyDescent="0.2">
      <c r="A372" s="223"/>
      <c r="B372" s="223"/>
      <c r="C372" s="223"/>
      <c r="D372" s="246" t="s">
        <v>554</v>
      </c>
      <c r="E372" s="247" t="s">
        <v>200</v>
      </c>
      <c r="F372" s="249">
        <f>B4+(358*B6)</f>
        <v>359</v>
      </c>
      <c r="G372" s="223"/>
      <c r="H372" s="224"/>
    </row>
    <row r="373" spans="1:8" x14ac:dyDescent="0.2">
      <c r="A373" s="223"/>
      <c r="B373" s="223"/>
      <c r="C373" s="223"/>
      <c r="D373" s="246" t="s">
        <v>589</v>
      </c>
      <c r="E373" s="247" t="s">
        <v>200</v>
      </c>
      <c r="F373" s="249">
        <f>B4+(359*B6)</f>
        <v>360</v>
      </c>
      <c r="G373" s="223"/>
      <c r="H373" s="224"/>
    </row>
    <row r="374" spans="1:8" x14ac:dyDescent="0.2">
      <c r="A374" s="223"/>
      <c r="B374" s="223"/>
      <c r="C374" s="223"/>
      <c r="D374" s="246" t="s">
        <v>698</v>
      </c>
      <c r="E374" s="247" t="s">
        <v>200</v>
      </c>
      <c r="F374" s="249">
        <f>B4+(360*B6)</f>
        <v>361</v>
      </c>
      <c r="G374" s="223"/>
      <c r="H374" s="224"/>
    </row>
    <row r="375" spans="1:8" x14ac:dyDescent="0.2">
      <c r="A375" s="223"/>
      <c r="B375" s="223"/>
      <c r="C375" s="223"/>
      <c r="D375" s="246" t="s">
        <v>567</v>
      </c>
      <c r="E375" s="247" t="s">
        <v>200</v>
      </c>
      <c r="F375" s="249">
        <f>B4+(361*B6)</f>
        <v>362</v>
      </c>
      <c r="G375" s="223"/>
      <c r="H375" s="224"/>
    </row>
    <row r="376" spans="1:8" x14ac:dyDescent="0.2">
      <c r="A376" s="223"/>
      <c r="B376" s="223"/>
      <c r="C376" s="223"/>
      <c r="D376" s="246" t="s">
        <v>725</v>
      </c>
      <c r="E376" s="247" t="s">
        <v>200</v>
      </c>
      <c r="F376" s="249">
        <f>B4+(362*B6)</f>
        <v>363</v>
      </c>
      <c r="G376" s="223"/>
      <c r="H376" s="224"/>
    </row>
    <row r="377" spans="1:8" x14ac:dyDescent="0.2">
      <c r="A377" s="223"/>
      <c r="B377" s="223"/>
      <c r="C377" s="223"/>
      <c r="D377" s="246" t="s">
        <v>822</v>
      </c>
      <c r="E377" s="247" t="s">
        <v>200</v>
      </c>
      <c r="F377" s="249">
        <f>B4+(363*B6)</f>
        <v>364</v>
      </c>
      <c r="G377" s="223"/>
      <c r="H377" s="224"/>
    </row>
    <row r="378" spans="1:8" x14ac:dyDescent="0.2">
      <c r="A378" s="223"/>
      <c r="B378" s="223"/>
      <c r="C378" s="223"/>
      <c r="D378" s="246" t="s">
        <v>286</v>
      </c>
      <c r="E378" s="247" t="s">
        <v>200</v>
      </c>
      <c r="F378" s="249">
        <f>B4+(364*B6)</f>
        <v>365</v>
      </c>
      <c r="G378" s="223"/>
      <c r="H378" s="224"/>
    </row>
    <row r="379" spans="1:8" x14ac:dyDescent="0.2">
      <c r="A379" s="223"/>
      <c r="B379" s="223"/>
      <c r="C379" s="223"/>
      <c r="D379" s="246" t="s">
        <v>160</v>
      </c>
      <c r="E379" s="247" t="s">
        <v>200</v>
      </c>
      <c r="F379" s="249">
        <f>B4+(365*B6)</f>
        <v>366</v>
      </c>
      <c r="G379" s="223"/>
      <c r="H379" s="224"/>
    </row>
    <row r="380" spans="1:8" x14ac:dyDescent="0.2">
      <c r="A380" s="223"/>
      <c r="B380" s="223"/>
      <c r="C380" s="223"/>
      <c r="D380" s="246" t="s">
        <v>31</v>
      </c>
      <c r="E380" s="247" t="s">
        <v>200</v>
      </c>
      <c r="F380" s="249">
        <f>B4+(366*B6)</f>
        <v>367</v>
      </c>
      <c r="G380" s="223"/>
      <c r="H380" s="224"/>
    </row>
    <row r="381" spans="1:8" x14ac:dyDescent="0.2">
      <c r="A381" s="223"/>
      <c r="B381" s="223"/>
      <c r="C381" s="223"/>
      <c r="D381" s="246" t="s">
        <v>208</v>
      </c>
      <c r="E381" s="247" t="s">
        <v>200</v>
      </c>
      <c r="F381" s="249">
        <f>B4+(367*B6)</f>
        <v>368</v>
      </c>
      <c r="G381" s="223"/>
      <c r="H381" s="224"/>
    </row>
    <row r="382" spans="1:8" x14ac:dyDescent="0.2">
      <c r="A382" s="223"/>
      <c r="B382" s="223"/>
      <c r="C382" s="223"/>
      <c r="D382" s="246" t="s">
        <v>79</v>
      </c>
      <c r="E382" s="247" t="s">
        <v>200</v>
      </c>
      <c r="F382" s="249">
        <f>B4+(368*B6)</f>
        <v>369</v>
      </c>
      <c r="G382" s="223"/>
      <c r="H382" s="224"/>
    </row>
    <row r="383" spans="1:8" x14ac:dyDescent="0.2">
      <c r="A383" s="223"/>
      <c r="B383" s="223"/>
      <c r="C383" s="223"/>
      <c r="D383" s="246" t="s">
        <v>254</v>
      </c>
      <c r="E383" s="247" t="s">
        <v>200</v>
      </c>
      <c r="F383" s="249">
        <f>B4+(369*B6)</f>
        <v>370</v>
      </c>
      <c r="G383" s="223"/>
      <c r="H383" s="224"/>
    </row>
    <row r="384" spans="1:8" x14ac:dyDescent="0.2">
      <c r="A384" s="223"/>
      <c r="B384" s="223"/>
      <c r="C384" s="223"/>
      <c r="D384" s="246" t="s">
        <v>144</v>
      </c>
      <c r="E384" s="247" t="s">
        <v>200</v>
      </c>
      <c r="F384" s="249">
        <f>B4+(370*B6)</f>
        <v>371</v>
      </c>
      <c r="G384" s="223"/>
      <c r="H384" s="224"/>
    </row>
    <row r="385" spans="1:8" x14ac:dyDescent="0.2">
      <c r="A385" s="223"/>
      <c r="B385" s="223"/>
      <c r="C385" s="223"/>
      <c r="D385" s="246" t="s">
        <v>13</v>
      </c>
      <c r="E385" s="247" t="s">
        <v>200</v>
      </c>
      <c r="F385" s="249">
        <f>B4+(371*B6)</f>
        <v>372</v>
      </c>
      <c r="G385" s="223"/>
      <c r="H385" s="224"/>
    </row>
    <row r="386" spans="1:8" x14ac:dyDescent="0.2">
      <c r="A386" s="223"/>
      <c r="B386" s="223"/>
      <c r="C386" s="223"/>
      <c r="D386" s="246" t="s">
        <v>192</v>
      </c>
      <c r="E386" s="247" t="s">
        <v>200</v>
      </c>
      <c r="F386" s="249">
        <f>B4+(372*B6)</f>
        <v>373</v>
      </c>
      <c r="G386" s="223"/>
      <c r="H386" s="224"/>
    </row>
    <row r="387" spans="1:8" x14ac:dyDescent="0.2">
      <c r="A387" s="223"/>
      <c r="B387" s="223"/>
      <c r="C387" s="223"/>
      <c r="D387" s="246" t="s">
        <v>64</v>
      </c>
      <c r="E387" s="247" t="s">
        <v>200</v>
      </c>
      <c r="F387" s="249">
        <f>B4+(373*B6)</f>
        <v>374</v>
      </c>
      <c r="G387" s="223"/>
      <c r="H387" s="224"/>
    </row>
    <row r="388" spans="1:8" x14ac:dyDescent="0.2">
      <c r="A388" s="223"/>
      <c r="B388" s="223"/>
      <c r="C388" s="223"/>
      <c r="D388" s="246" t="s">
        <v>239</v>
      </c>
      <c r="E388" s="247" t="s">
        <v>200</v>
      </c>
      <c r="F388" s="249">
        <f>B4+(374*B6)</f>
        <v>375</v>
      </c>
      <c r="G388" s="223"/>
      <c r="H388" s="224"/>
    </row>
    <row r="389" spans="1:8" x14ac:dyDescent="0.2">
      <c r="A389" s="223"/>
      <c r="B389" s="223"/>
      <c r="C389" s="223"/>
      <c r="D389" s="246" t="s">
        <v>111</v>
      </c>
      <c r="E389" s="247" t="s">
        <v>200</v>
      </c>
      <c r="F389" s="249">
        <f>B4+(375*B6)</f>
        <v>376</v>
      </c>
      <c r="G389" s="223"/>
      <c r="H389" s="224"/>
    </row>
    <row r="390" spans="1:8" x14ac:dyDescent="0.2">
      <c r="A390" s="223"/>
      <c r="B390" s="223"/>
      <c r="C390" s="223"/>
      <c r="D390" s="246" t="s">
        <v>300</v>
      </c>
      <c r="E390" s="247" t="s">
        <v>200</v>
      </c>
      <c r="F390" s="249">
        <f>B4+(376*B6)</f>
        <v>377</v>
      </c>
      <c r="G390" s="223"/>
      <c r="H390" s="224"/>
    </row>
    <row r="391" spans="1:8" x14ac:dyDescent="0.2">
      <c r="A391" s="223"/>
      <c r="B391" s="223"/>
      <c r="C391" s="223"/>
      <c r="D391" s="246" t="s">
        <v>176</v>
      </c>
      <c r="E391" s="247" t="s">
        <v>200</v>
      </c>
      <c r="F391" s="249">
        <f>B4+(377*B6)</f>
        <v>378</v>
      </c>
      <c r="G391" s="223"/>
      <c r="H391" s="224"/>
    </row>
    <row r="392" spans="1:8" x14ac:dyDescent="0.2">
      <c r="A392" s="223"/>
      <c r="B392" s="223"/>
      <c r="C392" s="223"/>
      <c r="D392" s="246" t="s">
        <v>46</v>
      </c>
      <c r="E392" s="247" t="s">
        <v>200</v>
      </c>
      <c r="F392" s="249">
        <f>B4+(378*B6)</f>
        <v>379</v>
      </c>
      <c r="G392" s="223"/>
      <c r="H392" s="224"/>
    </row>
    <row r="393" spans="1:8" x14ac:dyDescent="0.2">
      <c r="A393" s="223"/>
      <c r="B393" s="223"/>
      <c r="C393" s="223"/>
      <c r="D393" s="246" t="s">
        <v>224</v>
      </c>
      <c r="E393" s="247" t="s">
        <v>200</v>
      </c>
      <c r="F393" s="249">
        <f>B4+(379*B6)</f>
        <v>380</v>
      </c>
      <c r="G393" s="223"/>
      <c r="H393" s="224"/>
    </row>
    <row r="394" spans="1:8" x14ac:dyDescent="0.2">
      <c r="A394" s="223"/>
      <c r="B394" s="223"/>
      <c r="C394" s="223"/>
      <c r="D394" s="246" t="s">
        <v>96</v>
      </c>
      <c r="E394" s="247" t="s">
        <v>200</v>
      </c>
      <c r="F394" s="249">
        <f>B4+(380*B6)</f>
        <v>381</v>
      </c>
      <c r="G394" s="223"/>
      <c r="H394" s="224"/>
    </row>
    <row r="395" spans="1:8" x14ac:dyDescent="0.2">
      <c r="A395" s="223"/>
      <c r="B395" s="223"/>
      <c r="C395" s="223"/>
      <c r="D395" s="246" t="s">
        <v>360</v>
      </c>
      <c r="E395" s="247" t="s">
        <v>200</v>
      </c>
      <c r="F395" s="249">
        <f>B4+(381*B6)</f>
        <v>382</v>
      </c>
      <c r="G395" s="223"/>
      <c r="H395" s="224"/>
    </row>
    <row r="396" spans="1:8" x14ac:dyDescent="0.2">
      <c r="A396" s="223"/>
      <c r="B396" s="223"/>
      <c r="C396" s="223"/>
      <c r="D396" s="246" t="s">
        <v>336</v>
      </c>
      <c r="E396" s="247" t="s">
        <v>200</v>
      </c>
      <c r="F396" s="249">
        <f>B4+(382*B6)</f>
        <v>383</v>
      </c>
      <c r="G396" s="223"/>
      <c r="H396" s="224"/>
    </row>
    <row r="397" spans="1:8" x14ac:dyDescent="0.2">
      <c r="A397" s="223"/>
      <c r="B397" s="223"/>
      <c r="C397" s="223"/>
      <c r="D397" s="246" t="s">
        <v>435</v>
      </c>
      <c r="E397" s="247" t="s">
        <v>200</v>
      </c>
      <c r="F397" s="249">
        <f>B4+(383*B6)</f>
        <v>384</v>
      </c>
      <c r="G397" s="223"/>
      <c r="H397" s="224"/>
    </row>
    <row r="398" spans="1:8" x14ac:dyDescent="0.2">
      <c r="A398" s="223"/>
      <c r="B398" s="223"/>
      <c r="C398" s="223"/>
      <c r="D398" s="246" t="s">
        <v>414</v>
      </c>
      <c r="E398" s="247" t="s">
        <v>200</v>
      </c>
      <c r="F398" s="249">
        <f>B4+(384*B6)</f>
        <v>385</v>
      </c>
      <c r="G398" s="223"/>
      <c r="H398" s="224"/>
    </row>
    <row r="399" spans="1:8" x14ac:dyDescent="0.2">
      <c r="A399" s="223"/>
      <c r="B399" s="223"/>
      <c r="C399" s="223"/>
      <c r="D399" s="246" t="s">
        <v>522</v>
      </c>
      <c r="E399" s="247" t="s">
        <v>200</v>
      </c>
      <c r="F399" s="249">
        <f>B4+(385*B6)</f>
        <v>386</v>
      </c>
      <c r="G399" s="223"/>
      <c r="H399" s="224"/>
    </row>
    <row r="400" spans="1:8" x14ac:dyDescent="0.2">
      <c r="A400" s="223"/>
      <c r="B400" s="223"/>
      <c r="C400" s="223"/>
      <c r="D400" s="246" t="s">
        <v>539</v>
      </c>
      <c r="E400" s="247" t="s">
        <v>200</v>
      </c>
      <c r="F400" s="249">
        <f>B4+(386*B6)</f>
        <v>387</v>
      </c>
      <c r="G400" s="223"/>
      <c r="H400" s="224"/>
    </row>
    <row r="401" spans="1:8" x14ac:dyDescent="0.2">
      <c r="A401" s="223"/>
      <c r="B401" s="223"/>
      <c r="C401" s="223"/>
      <c r="D401" s="246" t="s">
        <v>581</v>
      </c>
      <c r="E401" s="247" t="s">
        <v>200</v>
      </c>
      <c r="F401" s="249">
        <f>B4+(387*B6)</f>
        <v>388</v>
      </c>
      <c r="G401" s="223"/>
      <c r="H401" s="224"/>
    </row>
    <row r="402" spans="1:8" x14ac:dyDescent="0.2">
      <c r="A402" s="223"/>
      <c r="B402" s="223"/>
      <c r="C402" s="223"/>
      <c r="D402" s="246" t="s">
        <v>687</v>
      </c>
      <c r="E402" s="247" t="s">
        <v>200</v>
      </c>
      <c r="F402" s="249">
        <f>B4+(388*B6)</f>
        <v>389</v>
      </c>
      <c r="G402" s="223"/>
      <c r="H402" s="224"/>
    </row>
    <row r="403" spans="1:8" x14ac:dyDescent="0.2">
      <c r="A403" s="223"/>
      <c r="B403" s="223"/>
      <c r="C403" s="223"/>
      <c r="D403" s="246" t="s">
        <v>603</v>
      </c>
      <c r="E403" s="247" t="s">
        <v>200</v>
      </c>
      <c r="F403" s="249">
        <f>B4+(389*B6)</f>
        <v>390</v>
      </c>
      <c r="G403" s="223"/>
      <c r="H403" s="224"/>
    </row>
    <row r="404" spans="1:8" x14ac:dyDescent="0.2">
      <c r="A404" s="223"/>
      <c r="B404" s="223"/>
      <c r="C404" s="223"/>
      <c r="D404" s="246" t="s">
        <v>717</v>
      </c>
      <c r="E404" s="247" t="s">
        <v>200</v>
      </c>
      <c r="F404" s="249">
        <f>B4+(390*B6)</f>
        <v>391</v>
      </c>
      <c r="G404" s="223"/>
      <c r="H404" s="224"/>
    </row>
    <row r="405" spans="1:8" x14ac:dyDescent="0.2">
      <c r="A405" s="223"/>
      <c r="B405" s="223"/>
      <c r="C405" s="223"/>
      <c r="D405" s="246" t="s">
        <v>815</v>
      </c>
      <c r="E405" s="247" t="s">
        <v>200</v>
      </c>
      <c r="F405" s="249">
        <f>B4+(391*B6)</f>
        <v>392</v>
      </c>
      <c r="G405" s="223"/>
      <c r="H405" s="224"/>
    </row>
    <row r="406" spans="1:8" x14ac:dyDescent="0.2">
      <c r="A406" s="223"/>
      <c r="B406" s="223"/>
      <c r="C406" s="223"/>
      <c r="D406" s="246" t="s">
        <v>225</v>
      </c>
      <c r="E406" s="247" t="s">
        <v>200</v>
      </c>
      <c r="F406" s="249">
        <f>B4+(392*B6)</f>
        <v>393</v>
      </c>
      <c r="G406" s="223"/>
      <c r="H406" s="224"/>
    </row>
    <row r="407" spans="1:8" x14ac:dyDescent="0.2">
      <c r="A407" s="223"/>
      <c r="B407" s="223"/>
      <c r="C407" s="223"/>
      <c r="D407" s="246" t="s">
        <v>97</v>
      </c>
      <c r="E407" s="247" t="s">
        <v>200</v>
      </c>
      <c r="F407" s="249">
        <f>B4+(393*B6)</f>
        <v>394</v>
      </c>
      <c r="G407" s="223"/>
      <c r="H407" s="224"/>
    </row>
    <row r="408" spans="1:8" x14ac:dyDescent="0.2">
      <c r="A408" s="223"/>
      <c r="B408" s="223"/>
      <c r="C408" s="223"/>
      <c r="D408" s="246" t="s">
        <v>270</v>
      </c>
      <c r="E408" s="247" t="s">
        <v>200</v>
      </c>
      <c r="F408" s="249">
        <f>B4+(394*B6)</f>
        <v>395</v>
      </c>
      <c r="G408" s="223"/>
      <c r="H408" s="224"/>
    </row>
    <row r="409" spans="1:8" x14ac:dyDescent="0.2">
      <c r="A409" s="223"/>
      <c r="B409" s="223"/>
      <c r="C409" s="223"/>
      <c r="D409" s="246" t="s">
        <v>161</v>
      </c>
      <c r="E409" s="247" t="s">
        <v>200</v>
      </c>
      <c r="F409" s="249">
        <f>B4+(395*B6)</f>
        <v>396</v>
      </c>
      <c r="G409" s="223"/>
      <c r="H409" s="224"/>
    </row>
    <row r="410" spans="1:8" x14ac:dyDescent="0.2">
      <c r="A410" s="223"/>
      <c r="B410" s="223"/>
      <c r="C410" s="223"/>
      <c r="D410" s="246" t="s">
        <v>32</v>
      </c>
      <c r="E410" s="247" t="s">
        <v>200</v>
      </c>
      <c r="F410" s="249">
        <f>B4+(396*B6)</f>
        <v>397</v>
      </c>
      <c r="G410" s="223"/>
      <c r="H410" s="224"/>
    </row>
    <row r="411" spans="1:8" x14ac:dyDescent="0.2">
      <c r="A411" s="223"/>
      <c r="B411" s="223"/>
      <c r="C411" s="223"/>
      <c r="D411" s="246" t="s">
        <v>209</v>
      </c>
      <c r="E411" s="247" t="s">
        <v>200</v>
      </c>
      <c r="F411" s="249">
        <f>B4+(397*B6)</f>
        <v>398</v>
      </c>
      <c r="G411" s="223"/>
      <c r="H411" s="224"/>
    </row>
    <row r="412" spans="1:8" x14ac:dyDescent="0.2">
      <c r="A412" s="223"/>
      <c r="B412" s="223"/>
      <c r="C412" s="223"/>
      <c r="D412" s="246" t="s">
        <v>80</v>
      </c>
      <c r="E412" s="247" t="s">
        <v>200</v>
      </c>
      <c r="F412" s="249">
        <f>B4+(398*B6)</f>
        <v>399</v>
      </c>
      <c r="G412" s="223"/>
      <c r="H412" s="224"/>
    </row>
    <row r="413" spans="1:8" x14ac:dyDescent="0.2">
      <c r="A413" s="223"/>
      <c r="B413" s="223"/>
      <c r="C413" s="223"/>
      <c r="D413" s="246" t="s">
        <v>255</v>
      </c>
      <c r="E413" s="247" t="s">
        <v>200</v>
      </c>
      <c r="F413" s="249">
        <f>B4+(399*B6)</f>
        <v>400</v>
      </c>
      <c r="G413" s="223"/>
      <c r="H413" s="224"/>
    </row>
    <row r="414" spans="1:8" x14ac:dyDescent="0.2">
      <c r="A414" s="223"/>
      <c r="B414" s="223"/>
      <c r="C414" s="223"/>
      <c r="D414" s="246" t="s">
        <v>145</v>
      </c>
      <c r="E414" s="247" t="s">
        <v>200</v>
      </c>
      <c r="F414" s="249">
        <f>B4+(400*B6)</f>
        <v>401</v>
      </c>
      <c r="G414" s="223"/>
      <c r="H414" s="224"/>
    </row>
    <row r="415" spans="1:8" x14ac:dyDescent="0.2">
      <c r="A415" s="223"/>
      <c r="B415" s="223"/>
      <c r="C415" s="223"/>
      <c r="D415" s="246" t="s">
        <v>14</v>
      </c>
      <c r="E415" s="247" t="s">
        <v>200</v>
      </c>
      <c r="F415" s="249">
        <f>B4+(401*B6)</f>
        <v>402</v>
      </c>
      <c r="G415" s="223"/>
      <c r="H415" s="224"/>
    </row>
    <row r="416" spans="1:8" x14ac:dyDescent="0.2">
      <c r="A416" s="223"/>
      <c r="B416" s="223"/>
      <c r="C416" s="223"/>
      <c r="D416" s="246" t="s">
        <v>193</v>
      </c>
      <c r="E416" s="247" t="s">
        <v>200</v>
      </c>
      <c r="F416" s="249">
        <f>B4+(402*B6)</f>
        <v>403</v>
      </c>
      <c r="G416" s="223"/>
      <c r="H416" s="224"/>
    </row>
    <row r="417" spans="1:8" x14ac:dyDescent="0.2">
      <c r="A417" s="223"/>
      <c r="B417" s="223"/>
      <c r="C417" s="223"/>
      <c r="D417" s="246" t="s">
        <v>65</v>
      </c>
      <c r="E417" s="247" t="s">
        <v>200</v>
      </c>
      <c r="F417" s="249">
        <f>B4+(403*B6)</f>
        <v>404</v>
      </c>
      <c r="G417" s="223"/>
      <c r="H417" s="224"/>
    </row>
    <row r="418" spans="1:8" x14ac:dyDescent="0.2">
      <c r="A418" s="223"/>
      <c r="B418" s="223"/>
      <c r="C418" s="223"/>
      <c r="D418" s="246" t="s">
        <v>240</v>
      </c>
      <c r="E418" s="247" t="s">
        <v>200</v>
      </c>
      <c r="F418" s="249">
        <f>B4+(404*B6)</f>
        <v>405</v>
      </c>
      <c r="G418" s="223"/>
      <c r="H418" s="224"/>
    </row>
    <row r="419" spans="1:8" x14ac:dyDescent="0.2">
      <c r="A419" s="223"/>
      <c r="B419" s="223"/>
      <c r="C419" s="223"/>
      <c r="D419" s="246" t="s">
        <v>112</v>
      </c>
      <c r="E419" s="247" t="s">
        <v>200</v>
      </c>
      <c r="F419" s="249">
        <f>B4+(405*B6)</f>
        <v>406</v>
      </c>
      <c r="G419" s="223"/>
      <c r="H419" s="224"/>
    </row>
    <row r="420" spans="1:8" x14ac:dyDescent="0.2">
      <c r="A420" s="223"/>
      <c r="B420" s="223"/>
      <c r="C420" s="223"/>
      <c r="D420" s="246" t="s">
        <v>301</v>
      </c>
      <c r="E420" s="247" t="s">
        <v>200</v>
      </c>
      <c r="F420" s="249">
        <f>B4+(406*B6)</f>
        <v>407</v>
      </c>
      <c r="G420" s="223"/>
      <c r="H420" s="224"/>
    </row>
    <row r="421" spans="1:8" x14ac:dyDescent="0.2">
      <c r="A421" s="223"/>
      <c r="B421" s="223"/>
      <c r="C421" s="223"/>
      <c r="D421" s="246" t="s">
        <v>177</v>
      </c>
      <c r="E421" s="247" t="s">
        <v>200</v>
      </c>
      <c r="F421" s="249">
        <f>B4+(407*B6)</f>
        <v>408</v>
      </c>
      <c r="G421" s="223"/>
      <c r="H421" s="224"/>
    </row>
    <row r="422" spans="1:8" x14ac:dyDescent="0.2">
      <c r="A422" s="223"/>
      <c r="B422" s="223"/>
      <c r="C422" s="223"/>
      <c r="D422" s="246" t="s">
        <v>47</v>
      </c>
      <c r="E422" s="247" t="s">
        <v>200</v>
      </c>
      <c r="F422" s="249">
        <f>B4+(408*B6)</f>
        <v>409</v>
      </c>
      <c r="G422" s="223"/>
      <c r="H422" s="224"/>
    </row>
    <row r="423" spans="1:8" x14ac:dyDescent="0.2">
      <c r="A423" s="223"/>
      <c r="B423" s="223"/>
      <c r="C423" s="223"/>
      <c r="D423" s="246" t="s">
        <v>374</v>
      </c>
      <c r="E423" s="247" t="s">
        <v>200</v>
      </c>
      <c r="F423" s="249">
        <f>B4+(409*B6)</f>
        <v>410</v>
      </c>
      <c r="G423" s="223"/>
      <c r="H423" s="224"/>
    </row>
    <row r="424" spans="1:8" x14ac:dyDescent="0.2">
      <c r="A424" s="223"/>
      <c r="B424" s="223"/>
      <c r="C424" s="223"/>
      <c r="D424" s="246" t="s">
        <v>361</v>
      </c>
      <c r="E424" s="247" t="s">
        <v>200</v>
      </c>
      <c r="F424" s="249">
        <f>B4+(410*B6)</f>
        <v>411</v>
      </c>
      <c r="G424" s="223"/>
      <c r="H424" s="224"/>
    </row>
    <row r="425" spans="1:8" x14ac:dyDescent="0.2">
      <c r="A425" s="223"/>
      <c r="B425" s="223"/>
      <c r="C425" s="223"/>
      <c r="D425" s="246" t="s">
        <v>388</v>
      </c>
      <c r="E425" s="247" t="s">
        <v>200</v>
      </c>
      <c r="F425" s="249">
        <f>B4+(411*B6)</f>
        <v>412</v>
      </c>
      <c r="G425" s="223"/>
      <c r="H425" s="224"/>
    </row>
    <row r="426" spans="1:8" x14ac:dyDescent="0.2">
      <c r="A426" s="223"/>
      <c r="B426" s="223"/>
      <c r="C426" s="223"/>
      <c r="D426" s="246" t="s">
        <v>418</v>
      </c>
      <c r="E426" s="247" t="s">
        <v>200</v>
      </c>
      <c r="F426" s="249">
        <f>B4+(412*B6)</f>
        <v>413</v>
      </c>
      <c r="G426" s="223"/>
      <c r="H426" s="224"/>
    </row>
    <row r="427" spans="1:8" x14ac:dyDescent="0.2">
      <c r="A427" s="223"/>
      <c r="B427" s="223"/>
      <c r="C427" s="223"/>
      <c r="D427" s="246" t="s">
        <v>470</v>
      </c>
      <c r="E427" s="247" t="s">
        <v>200</v>
      </c>
      <c r="F427" s="249">
        <f>B4+(413*B6)</f>
        <v>414</v>
      </c>
      <c r="G427" s="223"/>
      <c r="H427" s="224"/>
    </row>
    <row r="428" spans="1:8" x14ac:dyDescent="0.2">
      <c r="A428" s="223"/>
      <c r="B428" s="223"/>
      <c r="C428" s="223"/>
      <c r="D428" s="246" t="s">
        <v>526</v>
      </c>
      <c r="E428" s="247" t="s">
        <v>200</v>
      </c>
      <c r="F428" s="249">
        <f>B4+(414*B6)</f>
        <v>415</v>
      </c>
      <c r="G428" s="223"/>
      <c r="H428" s="224"/>
    </row>
    <row r="429" spans="1:8" x14ac:dyDescent="0.2">
      <c r="A429" s="223"/>
      <c r="B429" s="223"/>
      <c r="C429" s="223"/>
      <c r="D429" s="246" t="s">
        <v>666</v>
      </c>
      <c r="E429" s="247" t="s">
        <v>200</v>
      </c>
      <c r="F429" s="249">
        <f>B4+(415*B6)</f>
        <v>416</v>
      </c>
      <c r="G429" s="223"/>
      <c r="H429" s="224"/>
    </row>
    <row r="430" spans="1:8" x14ac:dyDescent="0.2">
      <c r="A430" s="223"/>
      <c r="B430" s="223"/>
      <c r="C430" s="223"/>
      <c r="D430" s="246" t="s">
        <v>628</v>
      </c>
      <c r="E430" s="247" t="s">
        <v>200</v>
      </c>
      <c r="F430" s="249">
        <f>B4+(416*B6)</f>
        <v>417</v>
      </c>
      <c r="G430" s="223"/>
      <c r="H430" s="224"/>
    </row>
    <row r="431" spans="1:8" x14ac:dyDescent="0.2">
      <c r="A431" s="223"/>
      <c r="B431" s="223"/>
      <c r="C431" s="223"/>
      <c r="D431" s="246" t="s">
        <v>591</v>
      </c>
      <c r="E431" s="247" t="s">
        <v>200</v>
      </c>
      <c r="F431" s="249">
        <f>B4+(417*B6)</f>
        <v>418</v>
      </c>
      <c r="G431" s="223"/>
      <c r="H431" s="224"/>
    </row>
    <row r="432" spans="1:8" x14ac:dyDescent="0.2">
      <c r="A432" s="223"/>
      <c r="B432" s="223"/>
      <c r="C432" s="223"/>
      <c r="D432" s="246" t="s">
        <v>721</v>
      </c>
      <c r="E432" s="247" t="s">
        <v>200</v>
      </c>
      <c r="F432" s="249">
        <f>B4+(418*B6)</f>
        <v>419</v>
      </c>
      <c r="G432" s="223"/>
      <c r="H432" s="224"/>
    </row>
    <row r="433" spans="1:8" x14ac:dyDescent="0.2">
      <c r="A433" s="223"/>
      <c r="B433" s="223"/>
      <c r="C433" s="223"/>
      <c r="D433" s="246" t="s">
        <v>811</v>
      </c>
      <c r="E433" s="247" t="s">
        <v>200</v>
      </c>
      <c r="F433" s="249">
        <f>B4+(419*B6)</f>
        <v>420</v>
      </c>
      <c r="G433" s="223"/>
      <c r="H433" s="224"/>
    </row>
    <row r="434" spans="1:8" x14ac:dyDescent="0.2">
      <c r="A434" s="223"/>
      <c r="B434" s="223"/>
      <c r="C434" s="223"/>
      <c r="D434" s="246" t="s">
        <v>178</v>
      </c>
      <c r="E434" s="247" t="s">
        <v>200</v>
      </c>
      <c r="F434" s="249">
        <f>B4+(420*B6)</f>
        <v>421</v>
      </c>
      <c r="G434" s="223"/>
      <c r="H434" s="224"/>
    </row>
    <row r="435" spans="1:8" x14ac:dyDescent="0.2">
      <c r="A435" s="223"/>
      <c r="B435" s="223"/>
      <c r="C435" s="223"/>
      <c r="D435" s="246" t="s">
        <v>48</v>
      </c>
      <c r="E435" s="247" t="s">
        <v>200</v>
      </c>
      <c r="F435" s="249">
        <f>B4+(421*B6)</f>
        <v>422</v>
      </c>
      <c r="G435" s="223"/>
      <c r="H435" s="224"/>
    </row>
    <row r="436" spans="1:8" x14ac:dyDescent="0.2">
      <c r="A436" s="223"/>
      <c r="B436" s="223"/>
      <c r="C436" s="223"/>
      <c r="D436" s="246" t="s">
        <v>226</v>
      </c>
      <c r="E436" s="247" t="s">
        <v>200</v>
      </c>
      <c r="F436" s="249">
        <f>B4+(422*B6)</f>
        <v>423</v>
      </c>
      <c r="G436" s="223"/>
      <c r="H436" s="224"/>
    </row>
    <row r="437" spans="1:8" x14ac:dyDescent="0.2">
      <c r="A437" s="223"/>
      <c r="B437" s="223"/>
      <c r="C437" s="223"/>
      <c r="D437" s="246" t="s">
        <v>98</v>
      </c>
      <c r="E437" s="247" t="s">
        <v>200</v>
      </c>
      <c r="F437" s="249">
        <f>B4+(423*B6)</f>
        <v>424</v>
      </c>
      <c r="G437" s="223"/>
      <c r="H437" s="224"/>
    </row>
    <row r="438" spans="1:8" x14ac:dyDescent="0.2">
      <c r="A438" s="223"/>
      <c r="B438" s="223"/>
      <c r="C438" s="223"/>
      <c r="D438" s="246" t="s">
        <v>271</v>
      </c>
      <c r="E438" s="247" t="s">
        <v>200</v>
      </c>
      <c r="F438" s="249">
        <f>B4+(424*B6)</f>
        <v>425</v>
      </c>
      <c r="G438" s="223"/>
      <c r="H438" s="224"/>
    </row>
    <row r="439" spans="1:8" x14ac:dyDescent="0.2">
      <c r="A439" s="223"/>
      <c r="B439" s="223"/>
      <c r="C439" s="223"/>
      <c r="D439" s="246" t="s">
        <v>162</v>
      </c>
      <c r="E439" s="247" t="s">
        <v>200</v>
      </c>
      <c r="F439" s="249">
        <f>B4+(425*B6)</f>
        <v>426</v>
      </c>
      <c r="G439" s="223"/>
      <c r="H439" s="224"/>
    </row>
    <row r="440" spans="1:8" x14ac:dyDescent="0.2">
      <c r="A440" s="223"/>
      <c r="B440" s="223"/>
      <c r="C440" s="223"/>
      <c r="D440" s="246" t="s">
        <v>33</v>
      </c>
      <c r="E440" s="247" t="s">
        <v>200</v>
      </c>
      <c r="F440" s="249">
        <f>B4+(426*B6)</f>
        <v>427</v>
      </c>
      <c r="G440" s="223"/>
      <c r="H440" s="224"/>
    </row>
    <row r="441" spans="1:8" x14ac:dyDescent="0.2">
      <c r="A441" s="223"/>
      <c r="B441" s="223"/>
      <c r="C441" s="223"/>
      <c r="D441" s="246" t="s">
        <v>210</v>
      </c>
      <c r="E441" s="247" t="s">
        <v>200</v>
      </c>
      <c r="F441" s="249">
        <f>B4+(427*B6)</f>
        <v>428</v>
      </c>
      <c r="G441" s="223"/>
      <c r="H441" s="224"/>
    </row>
    <row r="442" spans="1:8" x14ac:dyDescent="0.2">
      <c r="A442" s="223"/>
      <c r="B442" s="223"/>
      <c r="C442" s="223"/>
      <c r="D442" s="246" t="s">
        <v>81</v>
      </c>
      <c r="E442" s="247" t="s">
        <v>200</v>
      </c>
      <c r="F442" s="249">
        <f>B4+(428*B6)</f>
        <v>429</v>
      </c>
      <c r="G442" s="223"/>
      <c r="H442" s="224"/>
    </row>
    <row r="443" spans="1:8" x14ac:dyDescent="0.2">
      <c r="A443" s="223"/>
      <c r="B443" s="223"/>
      <c r="C443" s="223"/>
      <c r="D443" s="246" t="s">
        <v>256</v>
      </c>
      <c r="E443" s="247" t="s">
        <v>200</v>
      </c>
      <c r="F443" s="249">
        <f>B4+(429*B6)</f>
        <v>430</v>
      </c>
      <c r="G443" s="223"/>
      <c r="H443" s="224"/>
    </row>
    <row r="444" spans="1:8" x14ac:dyDescent="0.2">
      <c r="A444" s="223"/>
      <c r="B444" s="223"/>
      <c r="C444" s="223"/>
      <c r="D444" s="246" t="s">
        <v>129</v>
      </c>
      <c r="E444" s="247" t="s">
        <v>200</v>
      </c>
      <c r="F444" s="249">
        <f>B4+(430*B6)</f>
        <v>431</v>
      </c>
      <c r="G444" s="223"/>
      <c r="H444" s="224"/>
    </row>
    <row r="445" spans="1:8" x14ac:dyDescent="0.2">
      <c r="A445" s="223"/>
      <c r="B445" s="223"/>
      <c r="C445" s="223"/>
      <c r="D445" s="246" t="s">
        <v>15</v>
      </c>
      <c r="E445" s="247" t="s">
        <v>200</v>
      </c>
      <c r="F445" s="249">
        <f>B4+(431*B6)</f>
        <v>432</v>
      </c>
      <c r="G445" s="223"/>
      <c r="H445" s="224"/>
    </row>
    <row r="446" spans="1:8" x14ac:dyDescent="0.2">
      <c r="A446" s="223"/>
      <c r="B446" s="223"/>
      <c r="C446" s="223"/>
      <c r="D446" s="246" t="s">
        <v>194</v>
      </c>
      <c r="E446" s="247" t="s">
        <v>200</v>
      </c>
      <c r="F446" s="249">
        <f>B4+(432*B6)</f>
        <v>433</v>
      </c>
      <c r="G446" s="223"/>
      <c r="H446" s="224"/>
    </row>
    <row r="447" spans="1:8" x14ac:dyDescent="0.2">
      <c r="A447" s="223"/>
      <c r="B447" s="223"/>
      <c r="C447" s="223"/>
      <c r="D447" s="246" t="s">
        <v>66</v>
      </c>
      <c r="E447" s="247" t="s">
        <v>200</v>
      </c>
      <c r="F447" s="249">
        <f>B4+(433*B6)</f>
        <v>434</v>
      </c>
      <c r="G447" s="223"/>
      <c r="H447" s="224"/>
    </row>
    <row r="448" spans="1:8" x14ac:dyDescent="0.2">
      <c r="A448" s="223"/>
      <c r="B448" s="223"/>
      <c r="C448" s="223"/>
      <c r="D448" s="246" t="s">
        <v>241</v>
      </c>
      <c r="E448" s="247" t="s">
        <v>200</v>
      </c>
      <c r="F448" s="249">
        <f>B4+(434*B6)</f>
        <v>435</v>
      </c>
      <c r="G448" s="223"/>
      <c r="H448" s="224"/>
    </row>
    <row r="449" spans="1:8" x14ac:dyDescent="0.2">
      <c r="A449" s="223"/>
      <c r="B449" s="223"/>
      <c r="C449" s="223"/>
      <c r="D449" s="246" t="s">
        <v>113</v>
      </c>
      <c r="E449" s="247" t="s">
        <v>200</v>
      </c>
      <c r="F449" s="249">
        <f>B4+(435*B6)</f>
        <v>436</v>
      </c>
      <c r="G449" s="223"/>
      <c r="H449" s="224"/>
    </row>
    <row r="450" spans="1:8" x14ac:dyDescent="0.2">
      <c r="A450" s="223"/>
      <c r="B450" s="223"/>
      <c r="C450" s="223"/>
      <c r="D450" s="246" t="s">
        <v>302</v>
      </c>
      <c r="E450" s="247" t="s">
        <v>200</v>
      </c>
      <c r="F450" s="249">
        <f>B4+(436*B6)</f>
        <v>437</v>
      </c>
      <c r="G450" s="223"/>
      <c r="H450" s="224"/>
    </row>
    <row r="451" spans="1:8" x14ac:dyDescent="0.2">
      <c r="A451" s="223"/>
      <c r="B451" s="223"/>
      <c r="C451" s="223"/>
      <c r="D451" s="246" t="s">
        <v>348</v>
      </c>
      <c r="E451" s="247" t="s">
        <v>200</v>
      </c>
      <c r="F451" s="249">
        <f>B4+(437*B6)</f>
        <v>438</v>
      </c>
      <c r="G451" s="223"/>
      <c r="H451" s="224"/>
    </row>
    <row r="452" spans="1:8" x14ac:dyDescent="0.2">
      <c r="A452" s="223"/>
      <c r="B452" s="223"/>
      <c r="C452" s="223"/>
      <c r="D452" s="246" t="s">
        <v>326</v>
      </c>
      <c r="E452" s="247" t="s">
        <v>200</v>
      </c>
      <c r="F452" s="249">
        <f>B4+(438*B6)</f>
        <v>439</v>
      </c>
      <c r="G452" s="223"/>
      <c r="H452" s="224"/>
    </row>
    <row r="453" spans="1:8" x14ac:dyDescent="0.2">
      <c r="A453" s="223"/>
      <c r="B453" s="223"/>
      <c r="C453" s="223"/>
      <c r="D453" s="246" t="s">
        <v>464</v>
      </c>
      <c r="E453" s="247" t="s">
        <v>200</v>
      </c>
      <c r="F453" s="249">
        <f>B4+(439*B6)</f>
        <v>440</v>
      </c>
      <c r="G453" s="223"/>
      <c r="H453" s="224"/>
    </row>
    <row r="454" spans="1:8" x14ac:dyDescent="0.2">
      <c r="A454" s="223"/>
      <c r="B454" s="223"/>
      <c r="C454" s="223"/>
      <c r="D454" s="246" t="s">
        <v>405</v>
      </c>
      <c r="E454" s="247" t="s">
        <v>200</v>
      </c>
      <c r="F454" s="249">
        <f>B4+(440*B6)</f>
        <v>441</v>
      </c>
      <c r="G454" s="223"/>
      <c r="H454" s="224"/>
    </row>
    <row r="455" spans="1:8" x14ac:dyDescent="0.2">
      <c r="A455" s="223"/>
      <c r="B455" s="223"/>
      <c r="C455" s="223"/>
      <c r="D455" s="246" t="s">
        <v>525</v>
      </c>
      <c r="E455" s="247" t="s">
        <v>200</v>
      </c>
      <c r="F455" s="249">
        <f>B4+(441*B6)</f>
        <v>442</v>
      </c>
      <c r="G455" s="223"/>
      <c r="H455" s="224"/>
    </row>
    <row r="456" spans="1:8" x14ac:dyDescent="0.2">
      <c r="A456" s="223"/>
      <c r="B456" s="223"/>
      <c r="C456" s="223"/>
      <c r="D456" s="246" t="s">
        <v>544</v>
      </c>
      <c r="E456" s="247" t="s">
        <v>200</v>
      </c>
      <c r="F456" s="249">
        <f>B4+(442*B6)</f>
        <v>443</v>
      </c>
      <c r="G456" s="223"/>
      <c r="H456" s="224"/>
    </row>
    <row r="457" spans="1:8" x14ac:dyDescent="0.2">
      <c r="A457" s="223"/>
      <c r="B457" s="223"/>
      <c r="C457" s="223"/>
      <c r="D457" s="246" t="s">
        <v>651</v>
      </c>
      <c r="E457" s="247" t="s">
        <v>200</v>
      </c>
      <c r="F457" s="249">
        <f>B4+(443*B6)</f>
        <v>444</v>
      </c>
      <c r="G457" s="223"/>
      <c r="H457" s="224"/>
    </row>
    <row r="458" spans="1:8" x14ac:dyDescent="0.2">
      <c r="A458" s="223"/>
      <c r="B458" s="223"/>
      <c r="C458" s="223"/>
      <c r="D458" s="246" t="s">
        <v>664</v>
      </c>
      <c r="E458" s="247" t="s">
        <v>200</v>
      </c>
      <c r="F458" s="249">
        <f>B4+(444*B6)</f>
        <v>445</v>
      </c>
      <c r="G458" s="223"/>
      <c r="H458" s="224"/>
    </row>
    <row r="459" spans="1:8" x14ac:dyDescent="0.2">
      <c r="A459" s="223"/>
      <c r="B459" s="223"/>
      <c r="C459" s="223"/>
      <c r="D459" s="246" t="s">
        <v>660</v>
      </c>
      <c r="E459" s="247" t="s">
        <v>200</v>
      </c>
      <c r="F459" s="249">
        <f>B4+(445*B6)</f>
        <v>446</v>
      </c>
      <c r="G459" s="223"/>
      <c r="H459" s="224"/>
    </row>
    <row r="460" spans="1:8" x14ac:dyDescent="0.2">
      <c r="A460" s="223"/>
      <c r="B460" s="223"/>
      <c r="C460" s="223"/>
      <c r="D460" s="246" t="s">
        <v>729</v>
      </c>
      <c r="E460" s="247" t="s">
        <v>200</v>
      </c>
      <c r="F460" s="249">
        <f>B4+(446*B6)</f>
        <v>447</v>
      </c>
      <c r="G460" s="223"/>
      <c r="H460" s="224"/>
    </row>
    <row r="461" spans="1:8" x14ac:dyDescent="0.2">
      <c r="A461" s="223"/>
      <c r="B461" s="223"/>
      <c r="C461" s="223"/>
      <c r="D461" s="246" t="s">
        <v>818</v>
      </c>
      <c r="E461" s="247" t="s">
        <v>200</v>
      </c>
      <c r="F461" s="249">
        <f>B4+(447*B6)</f>
        <v>448</v>
      </c>
      <c r="G461" s="223"/>
      <c r="H461" s="224"/>
    </row>
    <row r="462" spans="1:8" x14ac:dyDescent="0.2">
      <c r="A462" s="223"/>
      <c r="B462" s="223"/>
      <c r="C462" s="223"/>
      <c r="D462" s="246" t="s">
        <v>114</v>
      </c>
      <c r="E462" s="247" t="s">
        <v>200</v>
      </c>
      <c r="F462" s="249">
        <f>B4+(448*B6)</f>
        <v>449</v>
      </c>
      <c r="G462" s="223"/>
      <c r="H462" s="224"/>
    </row>
    <row r="463" spans="1:8" x14ac:dyDescent="0.2">
      <c r="A463" s="223"/>
      <c r="B463" s="223"/>
      <c r="C463" s="223"/>
      <c r="D463" s="246" t="s">
        <v>287</v>
      </c>
      <c r="E463" s="247" t="s">
        <v>200</v>
      </c>
      <c r="F463" s="249">
        <f>B4+(449*B6)</f>
        <v>450</v>
      </c>
      <c r="G463" s="223"/>
      <c r="H463" s="224"/>
    </row>
    <row r="464" spans="1:8" x14ac:dyDescent="0.2">
      <c r="A464" s="223"/>
      <c r="B464" s="223"/>
      <c r="C464" s="223"/>
      <c r="D464" s="246" t="s">
        <v>179</v>
      </c>
      <c r="E464" s="247" t="s">
        <v>200</v>
      </c>
      <c r="F464" s="249">
        <f>B4+(450*B6)</f>
        <v>451</v>
      </c>
      <c r="G464" s="223"/>
      <c r="H464" s="224"/>
    </row>
    <row r="465" spans="1:8" x14ac:dyDescent="0.2">
      <c r="A465" s="223"/>
      <c r="B465" s="223"/>
      <c r="C465" s="223"/>
      <c r="D465" s="246" t="s">
        <v>49</v>
      </c>
      <c r="E465" s="247" t="s">
        <v>200</v>
      </c>
      <c r="F465" s="249">
        <f>B4+(451*B6)</f>
        <v>452</v>
      </c>
      <c r="G465" s="223"/>
      <c r="H465" s="224"/>
    </row>
    <row r="466" spans="1:8" x14ac:dyDescent="0.2">
      <c r="A466" s="223"/>
      <c r="B466" s="223"/>
      <c r="C466" s="223"/>
      <c r="D466" s="246" t="s">
        <v>227</v>
      </c>
      <c r="E466" s="247" t="s">
        <v>200</v>
      </c>
      <c r="F466" s="249">
        <f>B4+(452*B6)</f>
        <v>453</v>
      </c>
      <c r="G466" s="223"/>
      <c r="H466" s="224"/>
    </row>
    <row r="467" spans="1:8" x14ac:dyDescent="0.2">
      <c r="A467" s="223"/>
      <c r="B467" s="223"/>
      <c r="C467" s="223"/>
      <c r="D467" s="246" t="s">
        <v>99</v>
      </c>
      <c r="E467" s="247" t="s">
        <v>200</v>
      </c>
      <c r="F467" s="249">
        <f>B4+(453*B6)</f>
        <v>454</v>
      </c>
      <c r="G467" s="223"/>
      <c r="H467" s="224"/>
    </row>
    <row r="468" spans="1:8" x14ac:dyDescent="0.2">
      <c r="A468" s="223"/>
      <c r="B468" s="223"/>
      <c r="C468" s="223"/>
      <c r="D468" s="246" t="s">
        <v>272</v>
      </c>
      <c r="E468" s="247" t="s">
        <v>200</v>
      </c>
      <c r="F468" s="249">
        <f>B4+(454*B6)</f>
        <v>455</v>
      </c>
      <c r="G468" s="223"/>
      <c r="H468" s="224"/>
    </row>
    <row r="469" spans="1:8" x14ac:dyDescent="0.2">
      <c r="A469" s="223"/>
      <c r="B469" s="223"/>
      <c r="C469" s="223"/>
      <c r="D469" s="246" t="s">
        <v>163</v>
      </c>
      <c r="E469" s="247" t="s">
        <v>200</v>
      </c>
      <c r="F469" s="249">
        <f>B4+(455*B6)</f>
        <v>456</v>
      </c>
      <c r="G469" s="223"/>
      <c r="H469" s="224"/>
    </row>
    <row r="470" spans="1:8" x14ac:dyDescent="0.2">
      <c r="A470" s="223"/>
      <c r="B470" s="223"/>
      <c r="C470" s="223"/>
      <c r="D470" s="246" t="s">
        <v>34</v>
      </c>
      <c r="E470" s="247" t="s">
        <v>200</v>
      </c>
      <c r="F470" s="249">
        <f>B4+(456*B6)</f>
        <v>457</v>
      </c>
      <c r="G470" s="223"/>
      <c r="H470" s="224"/>
    </row>
    <row r="471" spans="1:8" x14ac:dyDescent="0.2">
      <c r="A471" s="223"/>
      <c r="B471" s="223"/>
      <c r="C471" s="223"/>
      <c r="D471" s="246" t="s">
        <v>211</v>
      </c>
      <c r="E471" s="250" t="s">
        <v>200</v>
      </c>
      <c r="F471" s="249">
        <f>B4+(457*B6)</f>
        <v>458</v>
      </c>
      <c r="G471" s="223"/>
      <c r="H471" s="224"/>
    </row>
    <row r="472" spans="1:8" x14ac:dyDescent="0.2">
      <c r="A472" s="223"/>
      <c r="B472" s="223"/>
      <c r="C472" s="223"/>
      <c r="D472" s="246" t="s">
        <v>82</v>
      </c>
      <c r="E472" s="247" t="s">
        <v>200</v>
      </c>
      <c r="F472" s="249">
        <f>B4+(458*B6)</f>
        <v>459</v>
      </c>
      <c r="G472" s="223"/>
      <c r="H472" s="224"/>
    </row>
    <row r="473" spans="1:8" x14ac:dyDescent="0.2">
      <c r="A473" s="223"/>
      <c r="B473" s="223"/>
      <c r="C473" s="223"/>
      <c r="D473" s="246" t="s">
        <v>257</v>
      </c>
      <c r="E473" s="247" t="s">
        <v>200</v>
      </c>
      <c r="F473" s="249">
        <f>B4+(459*B6)</f>
        <v>460</v>
      </c>
      <c r="G473" s="223"/>
      <c r="H473" s="224"/>
    </row>
    <row r="474" spans="1:8" x14ac:dyDescent="0.2">
      <c r="A474" s="223"/>
      <c r="B474" s="223"/>
      <c r="C474" s="223"/>
      <c r="D474" s="246" t="s">
        <v>130</v>
      </c>
      <c r="E474" s="247" t="s">
        <v>200</v>
      </c>
      <c r="F474" s="249">
        <f>B4+(460*B6)</f>
        <v>461</v>
      </c>
      <c r="G474" s="223"/>
      <c r="H474" s="224"/>
    </row>
    <row r="475" spans="1:8" x14ac:dyDescent="0.2">
      <c r="A475" s="223"/>
      <c r="B475" s="223"/>
      <c r="C475" s="223"/>
      <c r="D475" s="246" t="s">
        <v>16</v>
      </c>
      <c r="E475" s="247" t="s">
        <v>200</v>
      </c>
      <c r="F475" s="249">
        <f>B4+(461*B6)</f>
        <v>462</v>
      </c>
      <c r="G475" s="223"/>
      <c r="H475" s="224"/>
    </row>
    <row r="476" spans="1:8" x14ac:dyDescent="0.2">
      <c r="A476" s="223"/>
      <c r="B476" s="223"/>
      <c r="C476" s="223"/>
      <c r="D476" s="246" t="s">
        <v>195</v>
      </c>
      <c r="E476" s="247" t="s">
        <v>200</v>
      </c>
      <c r="F476" s="249">
        <f>B4+(462*B6)</f>
        <v>463</v>
      </c>
      <c r="G476" s="223"/>
      <c r="H476" s="224"/>
    </row>
    <row r="477" spans="1:8" x14ac:dyDescent="0.2">
      <c r="A477" s="223"/>
      <c r="B477" s="223"/>
      <c r="C477" s="223"/>
      <c r="D477" s="246" t="s">
        <v>67</v>
      </c>
      <c r="E477" s="247" t="s">
        <v>200</v>
      </c>
      <c r="F477" s="249">
        <f>B4+(463*B6)</f>
        <v>464</v>
      </c>
      <c r="G477" s="223"/>
      <c r="H477" s="224"/>
    </row>
    <row r="478" spans="1:8" x14ac:dyDescent="0.2">
      <c r="A478" s="223"/>
      <c r="B478" s="223"/>
      <c r="C478" s="223"/>
      <c r="D478" s="246" t="s">
        <v>242</v>
      </c>
      <c r="E478" s="247" t="s">
        <v>200</v>
      </c>
      <c r="F478" s="249">
        <f>B4+(464*B6)</f>
        <v>465</v>
      </c>
      <c r="G478" s="223"/>
      <c r="H478" s="224"/>
    </row>
    <row r="479" spans="1:8" x14ac:dyDescent="0.2">
      <c r="A479" s="223"/>
      <c r="B479" s="223"/>
      <c r="C479" s="223"/>
      <c r="D479" s="246" t="s">
        <v>341</v>
      </c>
      <c r="E479" s="247" t="s">
        <v>200</v>
      </c>
      <c r="F479" s="249">
        <f>B4+(465*B6)</f>
        <v>466</v>
      </c>
      <c r="G479" s="223"/>
      <c r="H479" s="224"/>
    </row>
    <row r="480" spans="1:8" x14ac:dyDescent="0.2">
      <c r="A480" s="223"/>
      <c r="B480" s="223"/>
      <c r="C480" s="223"/>
      <c r="D480" s="246" t="s">
        <v>365</v>
      </c>
      <c r="E480" s="247" t="s">
        <v>200</v>
      </c>
      <c r="F480" s="249">
        <f>B4+(466*B6)</f>
        <v>467</v>
      </c>
      <c r="G480" s="223"/>
      <c r="H480" s="224"/>
    </row>
    <row r="481" spans="1:8" x14ac:dyDescent="0.2">
      <c r="A481" s="223"/>
      <c r="B481" s="223"/>
      <c r="C481" s="223"/>
      <c r="D481" s="246" t="s">
        <v>395</v>
      </c>
      <c r="E481" s="247" t="s">
        <v>200</v>
      </c>
      <c r="F481" s="249">
        <f>B4+(467*B6)</f>
        <v>468</v>
      </c>
      <c r="G481" s="223"/>
      <c r="H481" s="224"/>
    </row>
    <row r="482" spans="1:8" x14ac:dyDescent="0.2">
      <c r="A482" s="223"/>
      <c r="B482" s="223"/>
      <c r="C482" s="223"/>
      <c r="D482" s="246" t="s">
        <v>410</v>
      </c>
      <c r="E482" s="247" t="s">
        <v>200</v>
      </c>
      <c r="F482" s="249">
        <f>B4+(468*B6)</f>
        <v>469</v>
      </c>
      <c r="G482" s="223"/>
      <c r="H482" s="224"/>
    </row>
    <row r="483" spans="1:8" x14ac:dyDescent="0.2">
      <c r="A483" s="223"/>
      <c r="B483" s="223"/>
      <c r="C483" s="223"/>
      <c r="D483" s="246" t="s">
        <v>533</v>
      </c>
      <c r="E483" s="247" t="s">
        <v>200</v>
      </c>
      <c r="F483" s="249">
        <f>B4+(469*B6)</f>
        <v>470</v>
      </c>
      <c r="G483" s="223"/>
      <c r="H483" s="224"/>
    </row>
    <row r="484" spans="1:8" x14ac:dyDescent="0.2">
      <c r="A484" s="223"/>
      <c r="B484" s="223"/>
      <c r="C484" s="223"/>
      <c r="D484" s="246" t="s">
        <v>528</v>
      </c>
      <c r="E484" s="247" t="s">
        <v>200</v>
      </c>
      <c r="F484" s="249">
        <f>B4+(470*B6)</f>
        <v>471</v>
      </c>
      <c r="G484" s="223"/>
      <c r="H484" s="224"/>
    </row>
    <row r="485" spans="1:8" x14ac:dyDescent="0.2">
      <c r="A485" s="223"/>
      <c r="B485" s="223"/>
      <c r="C485" s="223"/>
      <c r="D485" s="246" t="s">
        <v>614</v>
      </c>
      <c r="E485" s="247" t="s">
        <v>200</v>
      </c>
      <c r="F485" s="249">
        <f>B4+(471*B6)</f>
        <v>472</v>
      </c>
      <c r="G485" s="223"/>
      <c r="H485" s="224"/>
    </row>
    <row r="486" spans="1:8" x14ac:dyDescent="0.2">
      <c r="A486" s="223"/>
      <c r="B486" s="223"/>
      <c r="C486" s="223"/>
      <c r="D486" s="246" t="s">
        <v>685</v>
      </c>
      <c r="E486" s="247" t="s">
        <v>200</v>
      </c>
      <c r="F486" s="249">
        <f>B4+(472*B6)</f>
        <v>473</v>
      </c>
      <c r="G486" s="223"/>
      <c r="H486" s="224"/>
    </row>
    <row r="487" spans="1:8" x14ac:dyDescent="0.2">
      <c r="A487" s="223"/>
      <c r="B487" s="223"/>
      <c r="C487" s="223"/>
      <c r="D487" s="251" t="s">
        <v>629</v>
      </c>
      <c r="E487" s="247" t="s">
        <v>200</v>
      </c>
      <c r="F487" s="249">
        <f>B4+(473*B6)</f>
        <v>474</v>
      </c>
      <c r="G487" s="223"/>
      <c r="H487" s="224"/>
    </row>
    <row r="488" spans="1:8" x14ac:dyDescent="0.2">
      <c r="A488" s="223"/>
      <c r="B488" s="223"/>
      <c r="C488" s="223"/>
      <c r="D488" s="246" t="s">
        <v>759</v>
      </c>
      <c r="E488" s="247" t="s">
        <v>200</v>
      </c>
      <c r="F488" s="249">
        <f>B4+(474*B6)</f>
        <v>475</v>
      </c>
      <c r="G488" s="223"/>
      <c r="H488" s="224"/>
    </row>
    <row r="489" spans="1:8" ht="12.75" x14ac:dyDescent="0.2">
      <c r="A489" s="223"/>
      <c r="B489" s="223"/>
      <c r="C489" s="223"/>
      <c r="D489" s="246" t="s">
        <v>747</v>
      </c>
      <c r="E489" s="247" t="s">
        <v>200</v>
      </c>
      <c r="F489" s="249">
        <f>B4+(475*B6)</f>
        <v>476</v>
      </c>
      <c r="G489" s="252"/>
      <c r="H489" s="253"/>
    </row>
    <row r="490" spans="1:8" ht="12.75" x14ac:dyDescent="0.2">
      <c r="A490" s="223"/>
      <c r="B490" s="223"/>
      <c r="C490" s="223"/>
      <c r="D490" s="246" t="s">
        <v>376</v>
      </c>
      <c r="E490" s="247" t="s">
        <v>200</v>
      </c>
      <c r="F490" s="249">
        <f>B4+(476*B6)</f>
        <v>477</v>
      </c>
      <c r="G490" s="252"/>
      <c r="H490" s="253"/>
    </row>
    <row r="491" spans="1:8" ht="12.75" x14ac:dyDescent="0.2">
      <c r="A491" s="223"/>
      <c r="B491" s="223"/>
      <c r="C491" s="223"/>
      <c r="D491" s="246" t="s">
        <v>366</v>
      </c>
      <c r="E491" s="247" t="s">
        <v>200</v>
      </c>
      <c r="F491" s="249">
        <f>B4+(477*B6)</f>
        <v>478</v>
      </c>
      <c r="G491" s="252"/>
      <c r="H491" s="253"/>
    </row>
    <row r="492" spans="1:8" ht="12.75" x14ac:dyDescent="0.2">
      <c r="A492" s="223"/>
      <c r="B492" s="223"/>
      <c r="C492" s="223"/>
      <c r="D492" s="246" t="s">
        <v>349</v>
      </c>
      <c r="E492" s="247" t="s">
        <v>200</v>
      </c>
      <c r="F492" s="249">
        <f>B4+(478*B6)</f>
        <v>479</v>
      </c>
      <c r="G492" s="252"/>
      <c r="H492" s="253"/>
    </row>
    <row r="493" spans="1:8" ht="12.75" x14ac:dyDescent="0.2">
      <c r="A493" s="223"/>
      <c r="B493" s="223"/>
      <c r="C493" s="223"/>
      <c r="D493" s="246" t="s">
        <v>327</v>
      </c>
      <c r="E493" s="247" t="s">
        <v>200</v>
      </c>
      <c r="F493" s="249">
        <f>B4+(479*B6)</f>
        <v>480</v>
      </c>
      <c r="G493" s="252"/>
      <c r="H493" s="253"/>
    </row>
    <row r="494" spans="1:8" ht="12.75" x14ac:dyDescent="0.2">
      <c r="A494" s="223"/>
      <c r="B494" s="223"/>
      <c r="C494" s="223"/>
      <c r="D494" s="246" t="s">
        <v>380</v>
      </c>
      <c r="E494" s="247" t="s">
        <v>200</v>
      </c>
      <c r="F494" s="249">
        <f>B4+(480*B6)</f>
        <v>481</v>
      </c>
      <c r="G494" s="252"/>
      <c r="H494" s="253"/>
    </row>
    <row r="495" spans="1:8" ht="12.75" x14ac:dyDescent="0.2">
      <c r="A495" s="223"/>
      <c r="B495" s="223"/>
      <c r="C495" s="223"/>
      <c r="D495" s="246" t="s">
        <v>373</v>
      </c>
      <c r="E495" s="247" t="s">
        <v>200</v>
      </c>
      <c r="F495" s="249">
        <f>B4+(481*B6)</f>
        <v>482</v>
      </c>
      <c r="G495" s="252"/>
      <c r="H495" s="253"/>
    </row>
    <row r="496" spans="1:8" ht="12.75" x14ac:dyDescent="0.2">
      <c r="A496" s="223"/>
      <c r="B496" s="223"/>
      <c r="C496" s="223"/>
      <c r="D496" s="246" t="s">
        <v>357</v>
      </c>
      <c r="E496" s="247" t="s">
        <v>200</v>
      </c>
      <c r="F496" s="249">
        <f>B4+(482*B6)</f>
        <v>483</v>
      </c>
      <c r="G496" s="252"/>
      <c r="H496" s="253"/>
    </row>
    <row r="497" spans="1:8" ht="12.75" x14ac:dyDescent="0.2">
      <c r="A497" s="223"/>
      <c r="B497" s="223"/>
      <c r="C497" s="223"/>
      <c r="D497" s="246" t="s">
        <v>332</v>
      </c>
      <c r="E497" s="247" t="s">
        <v>200</v>
      </c>
      <c r="F497" s="249">
        <f>B4+(483*B6)</f>
        <v>484</v>
      </c>
      <c r="G497" s="252"/>
      <c r="H497" s="253"/>
    </row>
    <row r="498" spans="1:8" ht="12.75" x14ac:dyDescent="0.2">
      <c r="A498" s="223"/>
      <c r="B498" s="223"/>
      <c r="C498" s="223"/>
      <c r="D498" s="246" t="s">
        <v>305</v>
      </c>
      <c r="E498" s="247" t="s">
        <v>200</v>
      </c>
      <c r="F498" s="249">
        <f>B4+(484*B6)</f>
        <v>485</v>
      </c>
      <c r="G498" s="252"/>
      <c r="H498" s="253"/>
    </row>
    <row r="499" spans="1:8" ht="12.75" x14ac:dyDescent="0.2">
      <c r="A499" s="223"/>
      <c r="B499" s="223"/>
      <c r="C499" s="223"/>
      <c r="D499" s="246" t="s">
        <v>370</v>
      </c>
      <c r="E499" s="247" t="s">
        <v>200</v>
      </c>
      <c r="F499" s="249">
        <f>B4+(485*B6)</f>
        <v>486</v>
      </c>
      <c r="G499" s="252"/>
      <c r="H499" s="253"/>
    </row>
    <row r="500" spans="1:8" ht="12.75" x14ac:dyDescent="0.2">
      <c r="A500" s="223"/>
      <c r="B500" s="223"/>
      <c r="C500" s="223"/>
      <c r="D500" s="246" t="s">
        <v>351</v>
      </c>
      <c r="E500" s="247" t="s">
        <v>200</v>
      </c>
      <c r="F500" s="249">
        <f>B4+(486*B6)</f>
        <v>487</v>
      </c>
      <c r="G500" s="252"/>
      <c r="H500" s="253"/>
    </row>
    <row r="501" spans="1:8" ht="12.75" x14ac:dyDescent="0.2">
      <c r="A501" s="223"/>
      <c r="B501" s="223"/>
      <c r="C501" s="223"/>
      <c r="D501" s="246" t="s">
        <v>322</v>
      </c>
      <c r="E501" s="247" t="s">
        <v>200</v>
      </c>
      <c r="F501" s="249">
        <f>B4+(487*B6)</f>
        <v>488</v>
      </c>
      <c r="G501" s="252"/>
      <c r="H501" s="253"/>
    </row>
    <row r="502" spans="1:8" ht="12.75" x14ac:dyDescent="0.2">
      <c r="A502" s="223"/>
      <c r="B502" s="223"/>
      <c r="C502" s="223"/>
      <c r="D502" s="246" t="s">
        <v>339</v>
      </c>
      <c r="E502" s="247" t="s">
        <v>200</v>
      </c>
      <c r="F502" s="249">
        <f>B4+(488*B6)</f>
        <v>489</v>
      </c>
      <c r="G502" s="252"/>
      <c r="H502" s="253"/>
    </row>
    <row r="503" spans="1:8" ht="12.75" x14ac:dyDescent="0.2">
      <c r="A503" s="223"/>
      <c r="B503" s="223"/>
      <c r="C503" s="223"/>
      <c r="D503" s="246" t="s">
        <v>311</v>
      </c>
      <c r="E503" s="247" t="s">
        <v>200</v>
      </c>
      <c r="F503" s="249">
        <f>B4+(489*B6)</f>
        <v>490</v>
      </c>
      <c r="G503" s="252"/>
      <c r="H503" s="253"/>
    </row>
    <row r="504" spans="1:8" ht="12.75" x14ac:dyDescent="0.2">
      <c r="A504" s="223"/>
      <c r="B504" s="223"/>
      <c r="C504" s="223"/>
      <c r="D504" s="246" t="s">
        <v>345</v>
      </c>
      <c r="E504" s="247" t="s">
        <v>200</v>
      </c>
      <c r="F504" s="249">
        <f>B4+(490*B6)</f>
        <v>491</v>
      </c>
      <c r="G504" s="252"/>
      <c r="H504" s="253"/>
    </row>
    <row r="505" spans="1:8" ht="12.75" x14ac:dyDescent="0.2">
      <c r="A505" s="223"/>
      <c r="B505" s="223"/>
      <c r="C505" s="223"/>
      <c r="D505" s="246" t="s">
        <v>316</v>
      </c>
      <c r="E505" s="247" t="s">
        <v>200</v>
      </c>
      <c r="F505" s="249">
        <f>B4+(491*B6)</f>
        <v>492</v>
      </c>
      <c r="G505" s="252"/>
      <c r="H505" s="253"/>
    </row>
    <row r="506" spans="1:8" ht="12.75" x14ac:dyDescent="0.2">
      <c r="A506" s="223"/>
      <c r="B506" s="223"/>
      <c r="C506" s="223"/>
      <c r="D506" s="246" t="s">
        <v>353</v>
      </c>
      <c r="E506" s="247" t="s">
        <v>200</v>
      </c>
      <c r="F506" s="249">
        <f>B4+(492*B6)</f>
        <v>493</v>
      </c>
      <c r="G506" s="252"/>
      <c r="H506" s="253"/>
    </row>
    <row r="507" spans="1:8" ht="12.75" x14ac:dyDescent="0.2">
      <c r="A507" s="223"/>
      <c r="B507" s="223"/>
      <c r="C507" s="223"/>
      <c r="D507" s="246" t="s">
        <v>334</v>
      </c>
      <c r="E507" s="247" t="s">
        <v>200</v>
      </c>
      <c r="F507" s="249">
        <f>B4+(493*B6)</f>
        <v>494</v>
      </c>
      <c r="G507" s="252"/>
      <c r="H507" s="253"/>
    </row>
    <row r="508" spans="1:8" ht="12.75" x14ac:dyDescent="0.2">
      <c r="A508" s="223"/>
      <c r="B508" s="223"/>
      <c r="C508" s="223"/>
      <c r="D508" s="246" t="s">
        <v>342</v>
      </c>
      <c r="E508" s="247" t="s">
        <v>200</v>
      </c>
      <c r="F508" s="249">
        <f>B4+(494*B6)</f>
        <v>495</v>
      </c>
      <c r="G508" s="252"/>
      <c r="H508" s="253"/>
    </row>
    <row r="509" spans="1:8" ht="12.75" x14ac:dyDescent="0.2">
      <c r="A509" s="223"/>
      <c r="B509" s="223"/>
      <c r="C509" s="223"/>
      <c r="D509" s="246" t="s">
        <v>424</v>
      </c>
      <c r="E509" s="247" t="s">
        <v>200</v>
      </c>
      <c r="F509" s="249">
        <f>B4+(495*B6)</f>
        <v>496</v>
      </c>
      <c r="G509" s="252"/>
      <c r="H509" s="253"/>
    </row>
    <row r="510" spans="1:8" ht="12.75" x14ac:dyDescent="0.2">
      <c r="A510" s="223"/>
      <c r="B510" s="223"/>
      <c r="C510" s="223"/>
      <c r="D510" s="246" t="s">
        <v>399</v>
      </c>
      <c r="E510" s="247" t="s">
        <v>200</v>
      </c>
      <c r="F510" s="249">
        <f>B4+(496*B6)</f>
        <v>497</v>
      </c>
      <c r="G510" s="252"/>
      <c r="H510" s="253"/>
    </row>
    <row r="511" spans="1:8" ht="12.75" x14ac:dyDescent="0.2">
      <c r="A511" s="223"/>
      <c r="B511" s="223"/>
      <c r="C511" s="223"/>
      <c r="D511" s="246" t="s">
        <v>473</v>
      </c>
      <c r="E511" s="247" t="s">
        <v>200</v>
      </c>
      <c r="F511" s="249">
        <f>B4+(497*B6)</f>
        <v>498</v>
      </c>
      <c r="G511" s="252"/>
      <c r="H511" s="253"/>
    </row>
    <row r="512" spans="1:8" ht="12.75" x14ac:dyDescent="0.2">
      <c r="A512" s="223"/>
      <c r="B512" s="223"/>
      <c r="C512" s="223"/>
      <c r="D512" s="246" t="s">
        <v>507</v>
      </c>
      <c r="E512" s="247" t="s">
        <v>200</v>
      </c>
      <c r="F512" s="249">
        <f>B4+(498*B6)</f>
        <v>499</v>
      </c>
      <c r="G512" s="252"/>
      <c r="H512" s="253"/>
    </row>
    <row r="513" spans="1:8" ht="12.75" x14ac:dyDescent="0.2">
      <c r="A513" s="223"/>
      <c r="B513" s="223"/>
      <c r="C513" s="223"/>
      <c r="D513" s="246" t="s">
        <v>619</v>
      </c>
      <c r="E513" s="247" t="s">
        <v>200</v>
      </c>
      <c r="F513" s="249">
        <f>B4+(499*B6)</f>
        <v>500</v>
      </c>
      <c r="G513" s="252"/>
      <c r="H513" s="253"/>
    </row>
    <row r="514" spans="1:8" ht="12.75" x14ac:dyDescent="0.2">
      <c r="A514" s="223"/>
      <c r="B514" s="223"/>
      <c r="C514" s="223"/>
      <c r="D514" s="246" t="s">
        <v>677</v>
      </c>
      <c r="E514" s="247" t="s">
        <v>200</v>
      </c>
      <c r="F514" s="249">
        <f>B4+(500*B6)</f>
        <v>501</v>
      </c>
      <c r="G514" s="252"/>
      <c r="H514" s="253"/>
    </row>
    <row r="515" spans="1:8" ht="12.75" x14ac:dyDescent="0.2">
      <c r="A515" s="223"/>
      <c r="B515" s="223"/>
      <c r="C515" s="223"/>
      <c r="D515" s="246" t="s">
        <v>618</v>
      </c>
      <c r="E515" s="247" t="s">
        <v>200</v>
      </c>
      <c r="F515" s="249">
        <f>B4+(501*B6)</f>
        <v>502</v>
      </c>
      <c r="G515" s="252"/>
      <c r="H515" s="253"/>
    </row>
    <row r="516" spans="1:8" ht="12.75" x14ac:dyDescent="0.2">
      <c r="A516" s="223"/>
      <c r="B516" s="223"/>
      <c r="C516" s="223"/>
      <c r="D516" s="246" t="s">
        <v>751</v>
      </c>
      <c r="E516" s="247" t="s">
        <v>200</v>
      </c>
      <c r="F516" s="249">
        <f>B4+(502*B6)</f>
        <v>503</v>
      </c>
      <c r="G516" s="252"/>
      <c r="H516" s="253"/>
    </row>
    <row r="517" spans="1:8" ht="12.75" x14ac:dyDescent="0.2">
      <c r="A517" s="223"/>
      <c r="B517" s="223"/>
      <c r="C517" s="223"/>
      <c r="D517" s="246" t="s">
        <v>739</v>
      </c>
      <c r="E517" s="247" t="s">
        <v>200</v>
      </c>
      <c r="F517" s="249">
        <f>B4+(503*B6)</f>
        <v>504</v>
      </c>
      <c r="G517" s="252"/>
      <c r="H517" s="253"/>
    </row>
    <row r="518" spans="1:8" ht="12.75" x14ac:dyDescent="0.2">
      <c r="A518" s="223"/>
      <c r="B518" s="223"/>
      <c r="C518" s="223"/>
      <c r="D518" s="246" t="s">
        <v>335</v>
      </c>
      <c r="E518" s="247" t="s">
        <v>200</v>
      </c>
      <c r="F518" s="249">
        <f>B4+(504*B6)</f>
        <v>505</v>
      </c>
      <c r="G518" s="252"/>
      <c r="H518" s="253"/>
    </row>
    <row r="519" spans="1:8" ht="12.75" x14ac:dyDescent="0.2">
      <c r="A519" s="223"/>
      <c r="B519" s="223"/>
      <c r="C519" s="223"/>
      <c r="D519" s="246" t="s">
        <v>381</v>
      </c>
      <c r="E519" s="247" t="s">
        <v>200</v>
      </c>
      <c r="F519" s="249">
        <f>B4+(505*B6)</f>
        <v>506</v>
      </c>
      <c r="G519" s="252"/>
      <c r="H519" s="253"/>
    </row>
    <row r="520" spans="1:8" ht="12.75" x14ac:dyDescent="0.2">
      <c r="A520" s="223"/>
      <c r="B520" s="223"/>
      <c r="C520" s="223"/>
      <c r="D520" s="246" t="s">
        <v>375</v>
      </c>
      <c r="E520" s="247" t="s">
        <v>200</v>
      </c>
      <c r="F520" s="249">
        <f>B4+(506*B6)</f>
        <v>507</v>
      </c>
      <c r="G520" s="252"/>
      <c r="H520" s="253"/>
    </row>
    <row r="521" spans="1:8" ht="12.75" x14ac:dyDescent="0.2">
      <c r="A521" s="223"/>
      <c r="B521" s="223"/>
      <c r="C521" s="223"/>
      <c r="D521" s="246" t="s">
        <v>362</v>
      </c>
      <c r="E521" s="247" t="s">
        <v>200</v>
      </c>
      <c r="F521" s="249">
        <f>B4+(507*B6)</f>
        <v>508</v>
      </c>
      <c r="G521" s="252"/>
      <c r="H521" s="253"/>
    </row>
    <row r="522" spans="1:8" ht="12.75" x14ac:dyDescent="0.2">
      <c r="A522" s="223"/>
      <c r="B522" s="223"/>
      <c r="C522" s="223"/>
      <c r="D522" s="246" t="s">
        <v>337</v>
      </c>
      <c r="E522" s="247" t="s">
        <v>200</v>
      </c>
      <c r="F522" s="249">
        <f>B4+(508*B6)</f>
        <v>509</v>
      </c>
      <c r="G522" s="252"/>
      <c r="H522" s="253"/>
    </row>
    <row r="523" spans="1:8" ht="12.75" x14ac:dyDescent="0.2">
      <c r="A523" s="223"/>
      <c r="B523" s="223"/>
      <c r="C523" s="223"/>
      <c r="D523" s="246" t="s">
        <v>328</v>
      </c>
      <c r="E523" s="247" t="s">
        <v>200</v>
      </c>
      <c r="F523" s="249">
        <f>B4+(509*B6)</f>
        <v>510</v>
      </c>
      <c r="G523" s="252"/>
      <c r="H523" s="253"/>
    </row>
    <row r="524" spans="1:8" ht="12.75" x14ac:dyDescent="0.2">
      <c r="A524" s="223"/>
      <c r="B524" s="223"/>
      <c r="C524" s="223"/>
      <c r="D524" s="246" t="s">
        <v>372</v>
      </c>
      <c r="E524" s="247" t="s">
        <v>200</v>
      </c>
      <c r="F524" s="249">
        <f>B4+(510*B6)</f>
        <v>511</v>
      </c>
      <c r="G524" s="252"/>
      <c r="H524" s="253"/>
    </row>
    <row r="525" spans="1:8" ht="12.75" x14ac:dyDescent="0.2">
      <c r="A525" s="223"/>
      <c r="B525" s="223"/>
      <c r="C525" s="223"/>
      <c r="D525" s="246" t="s">
        <v>355</v>
      </c>
      <c r="E525" s="247" t="s">
        <v>200</v>
      </c>
      <c r="F525" s="249">
        <f>B4+(511*B6)</f>
        <v>512</v>
      </c>
      <c r="G525" s="252"/>
      <c r="H525" s="253"/>
    </row>
    <row r="526" spans="1:8" ht="12.75" x14ac:dyDescent="0.2">
      <c r="A526" s="223"/>
      <c r="B526" s="223"/>
      <c r="C526" s="223"/>
      <c r="D526" s="246" t="s">
        <v>330</v>
      </c>
      <c r="E526" s="247" t="s">
        <v>200</v>
      </c>
      <c r="F526" s="249">
        <f>B4+(512*B6)</f>
        <v>513</v>
      </c>
      <c r="G526" s="252"/>
      <c r="H526" s="253"/>
    </row>
    <row r="527" spans="1:8" ht="12.75" x14ac:dyDescent="0.2">
      <c r="A527" s="223"/>
      <c r="B527" s="223"/>
      <c r="C527" s="223"/>
      <c r="D527" s="246" t="s">
        <v>343</v>
      </c>
      <c r="E527" s="247" t="s">
        <v>200</v>
      </c>
      <c r="F527" s="249">
        <f>B4+(513*B6)</f>
        <v>514</v>
      </c>
      <c r="G527" s="252"/>
      <c r="H527" s="253"/>
    </row>
    <row r="528" spans="1:8" ht="12.75" x14ac:dyDescent="0.2">
      <c r="A528" s="223"/>
      <c r="B528" s="223"/>
      <c r="C528" s="223"/>
      <c r="D528" s="246" t="s">
        <v>320</v>
      </c>
      <c r="E528" s="247" t="s">
        <v>200</v>
      </c>
      <c r="F528" s="249">
        <f>B4+(514*B6)</f>
        <v>515</v>
      </c>
      <c r="G528" s="252"/>
      <c r="H528" s="253"/>
    </row>
    <row r="529" spans="1:8" ht="12.75" x14ac:dyDescent="0.2">
      <c r="A529" s="223"/>
      <c r="B529" s="223"/>
      <c r="C529" s="223"/>
      <c r="D529" s="246" t="s">
        <v>352</v>
      </c>
      <c r="E529" s="247" t="s">
        <v>200</v>
      </c>
      <c r="F529" s="249">
        <f>B4+(515*B6)</f>
        <v>516</v>
      </c>
      <c r="G529" s="252"/>
      <c r="H529" s="253"/>
    </row>
    <row r="530" spans="1:8" ht="12.75" x14ac:dyDescent="0.2">
      <c r="A530" s="223"/>
      <c r="B530" s="223"/>
      <c r="C530" s="223"/>
      <c r="D530" s="246" t="s">
        <v>324</v>
      </c>
      <c r="E530" s="247" t="s">
        <v>200</v>
      </c>
      <c r="F530" s="249">
        <f>B4+(516*B6)</f>
        <v>517</v>
      </c>
      <c r="G530" s="252"/>
      <c r="H530" s="253"/>
    </row>
    <row r="531" spans="1:8" ht="12.75" x14ac:dyDescent="0.2">
      <c r="A531" s="223"/>
      <c r="B531" s="223"/>
      <c r="C531" s="223"/>
      <c r="D531" s="246" t="s">
        <v>358</v>
      </c>
      <c r="E531" s="247" t="s">
        <v>200</v>
      </c>
      <c r="F531" s="249">
        <f>B4+(517*B6)</f>
        <v>518</v>
      </c>
      <c r="G531" s="252"/>
      <c r="H531" s="253"/>
    </row>
    <row r="532" spans="1:8" ht="12.75" x14ac:dyDescent="0.2">
      <c r="A532" s="223"/>
      <c r="B532" s="223"/>
      <c r="C532" s="223"/>
      <c r="D532" s="246" t="s">
        <v>340</v>
      </c>
      <c r="E532" s="247" t="s">
        <v>200</v>
      </c>
      <c r="F532" s="249">
        <f>B4+(518*B6)</f>
        <v>519</v>
      </c>
      <c r="G532" s="252"/>
      <c r="H532" s="253"/>
    </row>
    <row r="533" spans="1:8" ht="12.75" x14ac:dyDescent="0.2">
      <c r="A533" s="223"/>
      <c r="B533" s="223"/>
      <c r="C533" s="223"/>
      <c r="D533" s="246" t="s">
        <v>312</v>
      </c>
      <c r="E533" s="247" t="s">
        <v>200</v>
      </c>
      <c r="F533" s="249">
        <f>B4+(519*B6)</f>
        <v>520</v>
      </c>
      <c r="G533" s="252"/>
      <c r="H533" s="253"/>
    </row>
    <row r="534" spans="1:8" ht="12.75" x14ac:dyDescent="0.2">
      <c r="A534" s="223"/>
      <c r="B534" s="223"/>
      <c r="C534" s="223"/>
      <c r="D534" s="246" t="s">
        <v>314</v>
      </c>
      <c r="E534" s="247" t="s">
        <v>200</v>
      </c>
      <c r="F534" s="249">
        <f>B4+(520*B6)</f>
        <v>521</v>
      </c>
      <c r="G534" s="252"/>
      <c r="H534" s="253"/>
    </row>
    <row r="535" spans="1:8" ht="12.75" x14ac:dyDescent="0.2">
      <c r="A535" s="223"/>
      <c r="B535" s="223"/>
      <c r="C535" s="223"/>
      <c r="D535" s="246" t="s">
        <v>368</v>
      </c>
      <c r="E535" s="247" t="s">
        <v>200</v>
      </c>
      <c r="F535" s="249">
        <f>B4+(521*B6)</f>
        <v>522</v>
      </c>
      <c r="G535" s="252"/>
      <c r="H535" s="253"/>
    </row>
    <row r="536" spans="1:8" ht="12.75" x14ac:dyDescent="0.2">
      <c r="A536" s="223"/>
      <c r="B536" s="223"/>
      <c r="C536" s="223"/>
      <c r="D536" s="246" t="s">
        <v>354</v>
      </c>
      <c r="E536" s="247" t="s">
        <v>200</v>
      </c>
      <c r="F536" s="249">
        <f>B4+(522*B6)</f>
        <v>523</v>
      </c>
      <c r="G536" s="252"/>
      <c r="H536" s="253"/>
    </row>
    <row r="537" spans="1:8" ht="12.75" x14ac:dyDescent="0.2">
      <c r="A537" s="223"/>
      <c r="B537" s="223"/>
      <c r="C537" s="223"/>
      <c r="D537" s="246" t="s">
        <v>459</v>
      </c>
      <c r="E537" s="247" t="s">
        <v>200</v>
      </c>
      <c r="F537" s="249">
        <f>B4+(523*B6)</f>
        <v>524</v>
      </c>
      <c r="G537" s="252"/>
      <c r="H537" s="253"/>
    </row>
    <row r="538" spans="1:8" ht="12.75" x14ac:dyDescent="0.2">
      <c r="A538" s="223"/>
      <c r="B538" s="223"/>
      <c r="C538" s="223"/>
      <c r="D538" s="246" t="s">
        <v>402</v>
      </c>
      <c r="E538" s="247" t="s">
        <v>200</v>
      </c>
      <c r="F538" s="249">
        <f>B4+(524*B6)</f>
        <v>525</v>
      </c>
      <c r="G538" s="252"/>
      <c r="H538" s="253"/>
    </row>
    <row r="539" spans="1:8" ht="12.75" x14ac:dyDescent="0.2">
      <c r="A539" s="223"/>
      <c r="B539" s="223"/>
      <c r="C539" s="223"/>
      <c r="D539" s="246" t="s">
        <v>516</v>
      </c>
      <c r="E539" s="250" t="s">
        <v>200</v>
      </c>
      <c r="F539" s="249">
        <f>B4+(525*B6)</f>
        <v>526</v>
      </c>
      <c r="G539" s="252"/>
      <c r="H539" s="253"/>
    </row>
    <row r="540" spans="1:8" ht="12.75" x14ac:dyDescent="0.2">
      <c r="A540" s="223"/>
      <c r="B540" s="223"/>
      <c r="C540" s="223"/>
      <c r="D540" s="246" t="s">
        <v>478</v>
      </c>
      <c r="E540" s="247" t="s">
        <v>200</v>
      </c>
      <c r="F540" s="249">
        <f>B4+(526*B6)</f>
        <v>527</v>
      </c>
      <c r="G540" s="252"/>
      <c r="H540" s="253"/>
    </row>
    <row r="541" spans="1:8" ht="12.75" x14ac:dyDescent="0.2">
      <c r="A541" s="223"/>
      <c r="B541" s="223"/>
      <c r="C541" s="223"/>
      <c r="D541" s="246" t="s">
        <v>633</v>
      </c>
      <c r="E541" s="247" t="s">
        <v>200</v>
      </c>
      <c r="F541" s="249">
        <f>B4+(527*B6)</f>
        <v>528</v>
      </c>
      <c r="G541" s="252"/>
      <c r="H541" s="253"/>
    </row>
    <row r="542" spans="1:8" ht="12.75" x14ac:dyDescent="0.2">
      <c r="A542" s="223"/>
      <c r="B542" s="223"/>
      <c r="C542" s="223"/>
      <c r="D542" s="246" t="s">
        <v>662</v>
      </c>
      <c r="E542" s="247" t="s">
        <v>200</v>
      </c>
      <c r="F542" s="249">
        <f>B4+(528*B6)</f>
        <v>529</v>
      </c>
      <c r="G542" s="252"/>
      <c r="H542" s="253"/>
    </row>
    <row r="543" spans="1:8" ht="12.75" x14ac:dyDescent="0.2">
      <c r="A543" s="223"/>
      <c r="B543" s="223"/>
      <c r="C543" s="223"/>
      <c r="D543" s="246" t="s">
        <v>681</v>
      </c>
      <c r="E543" s="247" t="s">
        <v>200</v>
      </c>
      <c r="F543" s="249">
        <f>B4+(529*B6)</f>
        <v>530</v>
      </c>
      <c r="G543" s="252"/>
      <c r="H543" s="253"/>
    </row>
    <row r="544" spans="1:8" ht="12.75" x14ac:dyDescent="0.2">
      <c r="A544" s="223"/>
      <c r="B544" s="223"/>
      <c r="C544" s="223"/>
      <c r="D544" s="246" t="s">
        <v>755</v>
      </c>
      <c r="E544" s="247" t="s">
        <v>200</v>
      </c>
      <c r="F544" s="249">
        <f>B4+(530*B6)</f>
        <v>531</v>
      </c>
      <c r="G544" s="252"/>
      <c r="H544" s="253"/>
    </row>
    <row r="545" spans="1:8" ht="12.75" x14ac:dyDescent="0.2">
      <c r="A545" s="223"/>
      <c r="B545" s="223"/>
      <c r="C545" s="223"/>
      <c r="D545" s="246" t="s">
        <v>734</v>
      </c>
      <c r="E545" s="247" t="s">
        <v>200</v>
      </c>
      <c r="F545" s="249">
        <f>B4+(531*B6)</f>
        <v>532</v>
      </c>
      <c r="G545" s="252"/>
      <c r="H545" s="253"/>
    </row>
    <row r="546" spans="1:8" ht="12.75" x14ac:dyDescent="0.2">
      <c r="A546" s="223"/>
      <c r="B546" s="223"/>
      <c r="C546" s="223"/>
      <c r="D546" s="246" t="s">
        <v>460</v>
      </c>
      <c r="E546" s="247" t="s">
        <v>200</v>
      </c>
      <c r="F546" s="249">
        <f>B4+(532*B6)</f>
        <v>533</v>
      </c>
      <c r="G546" s="252"/>
      <c r="H546" s="253"/>
    </row>
    <row r="547" spans="1:8" ht="12.75" x14ac:dyDescent="0.2">
      <c r="A547" s="223"/>
      <c r="B547" s="223"/>
      <c r="C547" s="223"/>
      <c r="D547" s="246" t="s">
        <v>455</v>
      </c>
      <c r="E547" s="247" t="s">
        <v>200</v>
      </c>
      <c r="F547" s="249">
        <f>B4+(533*B6)</f>
        <v>534</v>
      </c>
      <c r="G547" s="252"/>
      <c r="H547" s="253"/>
    </row>
    <row r="548" spans="1:8" ht="12.75" x14ac:dyDescent="0.2">
      <c r="A548" s="223"/>
      <c r="B548" s="223"/>
      <c r="C548" s="223"/>
      <c r="D548" s="246" t="s">
        <v>389</v>
      </c>
      <c r="E548" s="247" t="s">
        <v>200</v>
      </c>
      <c r="F548" s="249">
        <f>B4+(534*B6)</f>
        <v>535</v>
      </c>
      <c r="G548" s="252"/>
      <c r="H548" s="253"/>
    </row>
    <row r="549" spans="1:8" ht="12.75" x14ac:dyDescent="0.2">
      <c r="A549" s="223"/>
      <c r="B549" s="223"/>
      <c r="C549" s="223"/>
      <c r="D549" s="246" t="s">
        <v>421</v>
      </c>
      <c r="E549" s="247" t="s">
        <v>200</v>
      </c>
      <c r="F549" s="249">
        <f>B4+(535*B6)</f>
        <v>536</v>
      </c>
      <c r="G549" s="252"/>
      <c r="H549" s="253"/>
    </row>
    <row r="550" spans="1:8" ht="12.75" x14ac:dyDescent="0.2">
      <c r="A550" s="223"/>
      <c r="B550" s="223"/>
      <c r="C550" s="223"/>
      <c r="D550" s="246" t="s">
        <v>390</v>
      </c>
      <c r="E550" s="247" t="s">
        <v>200</v>
      </c>
      <c r="F550" s="249">
        <f>B4+(536*B6)</f>
        <v>537</v>
      </c>
      <c r="G550" s="252"/>
      <c r="H550" s="253"/>
    </row>
    <row r="551" spans="1:8" ht="12.75" x14ac:dyDescent="0.2">
      <c r="A551" s="223"/>
      <c r="B551" s="223"/>
      <c r="C551" s="223"/>
      <c r="D551" s="246" t="s">
        <v>451</v>
      </c>
      <c r="E551" s="247" t="s">
        <v>200</v>
      </c>
      <c r="F551" s="249">
        <f>B4+(537*B6)</f>
        <v>538</v>
      </c>
      <c r="G551" s="252"/>
      <c r="H551" s="253"/>
    </row>
    <row r="552" spans="1:8" ht="12.75" x14ac:dyDescent="0.2">
      <c r="A552" s="223"/>
      <c r="B552" s="223"/>
      <c r="C552" s="223"/>
      <c r="D552" s="246" t="s">
        <v>391</v>
      </c>
      <c r="E552" s="247" t="s">
        <v>200</v>
      </c>
      <c r="F552" s="249">
        <f>B4+(538*B6)</f>
        <v>539</v>
      </c>
      <c r="G552" s="252"/>
      <c r="H552" s="253"/>
    </row>
    <row r="553" spans="1:8" ht="12.75" x14ac:dyDescent="0.2">
      <c r="A553" s="223"/>
      <c r="B553" s="223"/>
      <c r="C553" s="223"/>
      <c r="D553" s="246" t="s">
        <v>428</v>
      </c>
      <c r="E553" s="247" t="s">
        <v>200</v>
      </c>
      <c r="F553" s="249">
        <f>B4+(539*B6)</f>
        <v>540</v>
      </c>
      <c r="G553" s="252"/>
      <c r="H553" s="253"/>
    </row>
    <row r="554" spans="1:8" ht="12.75" x14ac:dyDescent="0.2">
      <c r="A554" s="223"/>
      <c r="B554" s="223"/>
      <c r="C554" s="223"/>
      <c r="D554" s="246" t="s">
        <v>392</v>
      </c>
      <c r="E554" s="247" t="s">
        <v>200</v>
      </c>
      <c r="F554" s="249">
        <f>B4+(540*B6)</f>
        <v>541</v>
      </c>
      <c r="G554" s="252"/>
      <c r="H554" s="253"/>
    </row>
    <row r="555" spans="1:8" ht="12.75" x14ac:dyDescent="0.2">
      <c r="A555" s="223"/>
      <c r="B555" s="223"/>
      <c r="C555" s="223"/>
      <c r="D555" s="246" t="s">
        <v>437</v>
      </c>
      <c r="E555" s="247" t="s">
        <v>200</v>
      </c>
      <c r="F555" s="249">
        <f>B4+(541*B6)</f>
        <v>542</v>
      </c>
      <c r="G555" s="252"/>
      <c r="H555" s="253"/>
    </row>
    <row r="556" spans="1:8" ht="12.75" x14ac:dyDescent="0.2">
      <c r="A556" s="223"/>
      <c r="B556" s="223"/>
      <c r="C556" s="223"/>
      <c r="D556" s="246" t="s">
        <v>422</v>
      </c>
      <c r="E556" s="247" t="s">
        <v>200</v>
      </c>
      <c r="F556" s="249">
        <f>B4+(542*B6)</f>
        <v>543</v>
      </c>
      <c r="G556" s="252"/>
      <c r="H556" s="253"/>
    </row>
    <row r="557" spans="1:8" ht="12.75" x14ac:dyDescent="0.2">
      <c r="A557" s="223"/>
      <c r="B557" s="223"/>
      <c r="C557" s="223"/>
      <c r="D557" s="246" t="s">
        <v>446</v>
      </c>
      <c r="E557" s="247" t="s">
        <v>200</v>
      </c>
      <c r="F557" s="249">
        <f>B4+(543*B6)</f>
        <v>544</v>
      </c>
      <c r="G557" s="252"/>
      <c r="H557" s="253"/>
    </row>
    <row r="558" spans="1:8" ht="12.75" x14ac:dyDescent="0.2">
      <c r="A558" s="223"/>
      <c r="B558" s="223"/>
      <c r="C558" s="223"/>
      <c r="D558" s="251" t="s">
        <v>444</v>
      </c>
      <c r="E558" s="247" t="s">
        <v>200</v>
      </c>
      <c r="F558" s="249">
        <f>B4+(544*B6)</f>
        <v>545</v>
      </c>
      <c r="G558" s="252"/>
      <c r="H558" s="253"/>
    </row>
    <row r="559" spans="1:8" ht="12.75" x14ac:dyDescent="0.2">
      <c r="A559" s="223"/>
      <c r="B559" s="223"/>
      <c r="C559" s="223"/>
      <c r="D559" s="246" t="s">
        <v>412</v>
      </c>
      <c r="E559" s="247" t="s">
        <v>200</v>
      </c>
      <c r="F559" s="249">
        <f>B4+(545*B6)</f>
        <v>546</v>
      </c>
      <c r="G559" s="252"/>
      <c r="H559" s="253"/>
    </row>
    <row r="560" spans="1:8" ht="12.75" x14ac:dyDescent="0.2">
      <c r="A560" s="223"/>
      <c r="B560" s="223"/>
      <c r="C560" s="223"/>
      <c r="D560" s="246" t="s">
        <v>433</v>
      </c>
      <c r="E560" s="247" t="s">
        <v>200</v>
      </c>
      <c r="F560" s="249">
        <f>B4+(546*B6)</f>
        <v>547</v>
      </c>
      <c r="G560" s="252"/>
      <c r="H560" s="253"/>
    </row>
    <row r="561" spans="1:8" ht="12.75" x14ac:dyDescent="0.2">
      <c r="A561" s="223"/>
      <c r="B561" s="223"/>
      <c r="C561" s="223"/>
      <c r="D561" s="246" t="s">
        <v>400</v>
      </c>
      <c r="E561" s="247" t="s">
        <v>200</v>
      </c>
      <c r="F561" s="249">
        <f>B4+(547*B6)</f>
        <v>548</v>
      </c>
      <c r="G561" s="252"/>
      <c r="H561" s="253"/>
    </row>
    <row r="562" spans="1:8" ht="12.75" x14ac:dyDescent="0.2">
      <c r="A562" s="223"/>
      <c r="B562" s="223"/>
      <c r="C562" s="223"/>
      <c r="D562" s="246" t="s">
        <v>430</v>
      </c>
      <c r="E562" s="247" t="s">
        <v>200</v>
      </c>
      <c r="F562" s="249">
        <f>B4+(548*B6)</f>
        <v>549</v>
      </c>
      <c r="G562" s="252"/>
      <c r="H562" s="253"/>
    </row>
    <row r="563" spans="1:8" ht="12.75" x14ac:dyDescent="0.2">
      <c r="A563" s="223"/>
      <c r="B563" s="223"/>
      <c r="C563" s="223"/>
      <c r="D563" s="246" t="s">
        <v>415</v>
      </c>
      <c r="E563" s="247" t="s">
        <v>200</v>
      </c>
      <c r="F563" s="249">
        <f>B4+(549*B6)</f>
        <v>550</v>
      </c>
      <c r="G563" s="252"/>
      <c r="H563" s="253"/>
    </row>
    <row r="564" spans="1:8" ht="12.75" x14ac:dyDescent="0.2">
      <c r="A564" s="223"/>
      <c r="B564" s="223"/>
      <c r="C564" s="223"/>
      <c r="D564" s="246" t="s">
        <v>407</v>
      </c>
      <c r="E564" s="247" t="s">
        <v>200</v>
      </c>
      <c r="F564" s="249">
        <f>B4+(550*B6)</f>
        <v>551</v>
      </c>
      <c r="G564" s="252"/>
      <c r="H564" s="253"/>
    </row>
    <row r="565" spans="1:8" ht="12.75" x14ac:dyDescent="0.2">
      <c r="A565" s="223"/>
      <c r="B565" s="223"/>
      <c r="C565" s="223"/>
      <c r="D565" s="246" t="s">
        <v>425</v>
      </c>
      <c r="E565" s="247" t="s">
        <v>200</v>
      </c>
      <c r="F565" s="249">
        <f>B4+(551*B6)</f>
        <v>552</v>
      </c>
      <c r="G565" s="252"/>
      <c r="H565" s="253"/>
    </row>
    <row r="566" spans="1:8" ht="12.75" x14ac:dyDescent="0.2">
      <c r="A566" s="223"/>
      <c r="B566" s="223"/>
      <c r="C566" s="223"/>
      <c r="D566" s="246" t="s">
        <v>447</v>
      </c>
      <c r="E566" s="247" t="s">
        <v>200</v>
      </c>
      <c r="F566" s="249">
        <f>B4+(552*B6)</f>
        <v>553</v>
      </c>
      <c r="G566" s="252"/>
      <c r="H566" s="253"/>
    </row>
    <row r="567" spans="1:8" ht="12.75" x14ac:dyDescent="0.2">
      <c r="A567" s="223"/>
      <c r="B567" s="223"/>
      <c r="C567" s="223"/>
      <c r="D567" s="246" t="s">
        <v>487</v>
      </c>
      <c r="E567" s="247" t="s">
        <v>200</v>
      </c>
      <c r="F567" s="249">
        <f>B4+(553*B6)</f>
        <v>554</v>
      </c>
      <c r="G567" s="252"/>
      <c r="H567" s="253"/>
    </row>
    <row r="568" spans="1:8" ht="12.75" x14ac:dyDescent="0.2">
      <c r="A568" s="223"/>
      <c r="B568" s="223"/>
      <c r="C568" s="223"/>
      <c r="D568" s="246" t="s">
        <v>502</v>
      </c>
      <c r="E568" s="247" t="s">
        <v>200</v>
      </c>
      <c r="F568" s="249">
        <f>B4+(554*B6)</f>
        <v>555</v>
      </c>
      <c r="G568" s="252"/>
      <c r="H568" s="253"/>
    </row>
    <row r="569" spans="1:8" ht="12.75" x14ac:dyDescent="0.2">
      <c r="A569" s="223"/>
      <c r="B569" s="223"/>
      <c r="C569" s="223"/>
      <c r="D569" s="246" t="s">
        <v>674</v>
      </c>
      <c r="E569" s="247" t="s">
        <v>200</v>
      </c>
      <c r="F569" s="249">
        <f>B4+(555*B6)</f>
        <v>556</v>
      </c>
      <c r="G569" s="252"/>
      <c r="H569" s="253"/>
    </row>
    <row r="570" spans="1:8" ht="12.75" x14ac:dyDescent="0.2">
      <c r="A570" s="223"/>
      <c r="B570" s="223"/>
      <c r="C570" s="223"/>
      <c r="D570" s="246" t="s">
        <v>697</v>
      </c>
      <c r="E570" s="247" t="s">
        <v>200</v>
      </c>
      <c r="F570" s="249">
        <f>B4+(556*B6)</f>
        <v>557</v>
      </c>
      <c r="G570" s="252"/>
      <c r="H570" s="253"/>
    </row>
    <row r="571" spans="1:8" ht="12.75" x14ac:dyDescent="0.2">
      <c r="A571" s="223"/>
      <c r="B571" s="223"/>
      <c r="C571" s="223"/>
      <c r="D571" s="246" t="s">
        <v>592</v>
      </c>
      <c r="E571" s="247" t="s">
        <v>200</v>
      </c>
      <c r="F571" s="249">
        <f>B4+(557*B6)</f>
        <v>558</v>
      </c>
      <c r="G571" s="252"/>
      <c r="H571" s="253"/>
    </row>
    <row r="572" spans="1:8" ht="12.75" x14ac:dyDescent="0.2">
      <c r="A572" s="223"/>
      <c r="B572" s="223"/>
      <c r="C572" s="223"/>
      <c r="D572" s="246" t="s">
        <v>763</v>
      </c>
      <c r="E572" s="247" t="s">
        <v>200</v>
      </c>
      <c r="F572" s="249">
        <f>B4+(558*B6)</f>
        <v>559</v>
      </c>
      <c r="G572" s="252"/>
      <c r="H572" s="253"/>
    </row>
    <row r="573" spans="1:8" ht="12.75" x14ac:dyDescent="0.2">
      <c r="A573" s="223"/>
      <c r="B573" s="223"/>
      <c r="C573" s="223"/>
      <c r="D573" s="246" t="s">
        <v>743</v>
      </c>
      <c r="E573" s="247" t="s">
        <v>200</v>
      </c>
      <c r="F573" s="249">
        <f>B4+(559*B6)</f>
        <v>560</v>
      </c>
      <c r="G573" s="252"/>
      <c r="H573" s="253"/>
    </row>
    <row r="574" spans="1:8" ht="12.75" x14ac:dyDescent="0.2">
      <c r="A574" s="223"/>
      <c r="B574" s="223"/>
      <c r="C574" s="223"/>
      <c r="D574" s="246" t="s">
        <v>426</v>
      </c>
      <c r="E574" s="247" t="s">
        <v>200</v>
      </c>
      <c r="F574" s="249">
        <f>B4+(560*B6)</f>
        <v>561</v>
      </c>
      <c r="G574" s="252"/>
      <c r="H574" s="253"/>
    </row>
    <row r="575" spans="1:8" ht="12.75" x14ac:dyDescent="0.2">
      <c r="A575" s="223"/>
      <c r="B575" s="223"/>
      <c r="C575" s="223"/>
      <c r="D575" s="246" t="s">
        <v>420</v>
      </c>
      <c r="E575" s="247" t="s">
        <v>200</v>
      </c>
      <c r="F575" s="249">
        <f>B4+(561*B6)</f>
        <v>562</v>
      </c>
      <c r="G575" s="252"/>
      <c r="H575" s="253"/>
    </row>
    <row r="576" spans="1:8" ht="12.75" x14ac:dyDescent="0.2">
      <c r="A576" s="223"/>
      <c r="B576" s="223"/>
      <c r="C576" s="223"/>
      <c r="D576" s="246" t="s">
        <v>441</v>
      </c>
      <c r="E576" s="247" t="s">
        <v>200</v>
      </c>
      <c r="F576" s="249">
        <f>B4+(562*B6)</f>
        <v>563</v>
      </c>
      <c r="G576" s="252"/>
      <c r="H576" s="253"/>
    </row>
    <row r="577" spans="1:8" x14ac:dyDescent="0.2">
      <c r="A577" s="223"/>
      <c r="B577" s="223"/>
      <c r="C577" s="223"/>
      <c r="D577" s="246" t="s">
        <v>458</v>
      </c>
      <c r="E577" s="247" t="s">
        <v>200</v>
      </c>
      <c r="F577" s="249">
        <f>B4+(563*B6)</f>
        <v>564</v>
      </c>
      <c r="G577" s="223"/>
      <c r="H577" s="224"/>
    </row>
    <row r="578" spans="1:8" x14ac:dyDescent="0.2">
      <c r="A578" s="223"/>
      <c r="B578" s="223"/>
      <c r="C578" s="223"/>
      <c r="D578" s="246" t="s">
        <v>453</v>
      </c>
      <c r="E578" s="247" t="s">
        <v>200</v>
      </c>
      <c r="F578" s="249">
        <f>B4+(564*B6)</f>
        <v>565</v>
      </c>
      <c r="G578" s="223"/>
      <c r="H578" s="224"/>
    </row>
    <row r="579" spans="1:8" x14ac:dyDescent="0.2">
      <c r="A579" s="223"/>
      <c r="B579" s="223"/>
      <c r="C579" s="223"/>
      <c r="D579" s="246" t="s">
        <v>303</v>
      </c>
      <c r="E579" s="247" t="s">
        <v>200</v>
      </c>
      <c r="F579" s="249">
        <f>B4+(565*B6)</f>
        <v>566</v>
      </c>
      <c r="G579" s="223"/>
      <c r="H579" s="224"/>
    </row>
    <row r="580" spans="1:8" x14ac:dyDescent="0.2">
      <c r="A580" s="223"/>
      <c r="B580" s="223"/>
      <c r="C580" s="223"/>
      <c r="D580" s="246" t="s">
        <v>443</v>
      </c>
      <c r="E580" s="247" t="s">
        <v>200</v>
      </c>
      <c r="F580" s="249">
        <f>B4+(566*B6)</f>
        <v>567</v>
      </c>
      <c r="G580" s="223"/>
      <c r="H580" s="224"/>
    </row>
    <row r="581" spans="1:8" x14ac:dyDescent="0.2">
      <c r="A581" s="223"/>
      <c r="B581" s="223"/>
      <c r="C581" s="223"/>
      <c r="D581" s="246" t="s">
        <v>445</v>
      </c>
      <c r="E581" s="247" t="s">
        <v>200</v>
      </c>
      <c r="F581" s="249">
        <f>B4+(567*B6)</f>
        <v>568</v>
      </c>
      <c r="G581" s="223"/>
      <c r="H581" s="224"/>
    </row>
    <row r="582" spans="1:8" x14ac:dyDescent="0.2">
      <c r="A582" s="223"/>
      <c r="B582" s="223"/>
      <c r="C582" s="223"/>
      <c r="D582" s="246" t="s">
        <v>456</v>
      </c>
      <c r="E582" s="247" t="s">
        <v>200</v>
      </c>
      <c r="F582" s="249">
        <f>B4+(568*B6)</f>
        <v>569</v>
      </c>
      <c r="G582" s="223"/>
      <c r="H582" s="224"/>
    </row>
    <row r="583" spans="1:8" x14ac:dyDescent="0.2">
      <c r="A583" s="223"/>
      <c r="B583" s="223"/>
      <c r="C583" s="223"/>
      <c r="D583" s="246" t="s">
        <v>419</v>
      </c>
      <c r="E583" s="247" t="s">
        <v>200</v>
      </c>
      <c r="F583" s="249">
        <f>B4+(569*B6)</f>
        <v>570</v>
      </c>
      <c r="G583" s="223"/>
      <c r="H583" s="224"/>
    </row>
    <row r="584" spans="1:8" x14ac:dyDescent="0.2">
      <c r="A584" s="223"/>
      <c r="B584" s="223"/>
      <c r="C584" s="223"/>
      <c r="D584" s="246" t="s">
        <v>416</v>
      </c>
      <c r="E584" s="247" t="s">
        <v>200</v>
      </c>
      <c r="F584" s="249">
        <f>B4+(570*B6)</f>
        <v>571</v>
      </c>
      <c r="G584" s="223"/>
      <c r="H584" s="224"/>
    </row>
    <row r="585" spans="1:8" x14ac:dyDescent="0.2">
      <c r="A585" s="223"/>
      <c r="B585" s="223"/>
      <c r="C585" s="223"/>
      <c r="D585" s="246" t="s">
        <v>404</v>
      </c>
      <c r="E585" s="247" t="s">
        <v>200</v>
      </c>
      <c r="F585" s="249">
        <f>B4+(571*B6)</f>
        <v>572</v>
      </c>
      <c r="G585" s="223"/>
      <c r="H585" s="224"/>
    </row>
    <row r="586" spans="1:8" x14ac:dyDescent="0.2">
      <c r="A586" s="223"/>
      <c r="B586" s="223"/>
      <c r="C586" s="223"/>
      <c r="D586" s="246" t="s">
        <v>452</v>
      </c>
      <c r="E586" s="247" t="s">
        <v>200</v>
      </c>
      <c r="F586" s="249">
        <f>B4+(572*B6)</f>
        <v>573</v>
      </c>
      <c r="G586" s="223"/>
      <c r="H586" s="224"/>
    </row>
    <row r="587" spans="1:8" x14ac:dyDescent="0.2">
      <c r="A587" s="223"/>
      <c r="B587" s="223"/>
      <c r="C587" s="223"/>
      <c r="D587" s="246" t="s">
        <v>397</v>
      </c>
      <c r="E587" s="247" t="s">
        <v>200</v>
      </c>
      <c r="F587" s="249">
        <f>B4+(573*B6)</f>
        <v>574</v>
      </c>
      <c r="G587" s="223"/>
      <c r="H587" s="224"/>
    </row>
    <row r="588" spans="1:8" x14ac:dyDescent="0.2">
      <c r="A588" s="223"/>
      <c r="B588" s="223"/>
      <c r="C588" s="223"/>
      <c r="D588" s="246" t="s">
        <v>429</v>
      </c>
      <c r="E588" s="247" t="s">
        <v>200</v>
      </c>
      <c r="F588" s="249">
        <f>B4+(574*B6)</f>
        <v>575</v>
      </c>
      <c r="G588" s="223"/>
      <c r="H588" s="224"/>
    </row>
    <row r="589" spans="1:8" x14ac:dyDescent="0.2">
      <c r="A589" s="223"/>
      <c r="B589" s="223"/>
      <c r="C589" s="223"/>
      <c r="D589" s="246" t="s">
        <v>413</v>
      </c>
      <c r="E589" s="247" t="s">
        <v>200</v>
      </c>
      <c r="F589" s="249">
        <f>B4+(575*B6)</f>
        <v>576</v>
      </c>
      <c r="G589" s="223"/>
      <c r="H589" s="224"/>
    </row>
    <row r="590" spans="1:8" x14ac:dyDescent="0.2">
      <c r="A590" s="223"/>
      <c r="B590" s="223"/>
      <c r="C590" s="223"/>
      <c r="D590" s="246" t="s">
        <v>403</v>
      </c>
      <c r="E590" s="247" t="s">
        <v>200</v>
      </c>
      <c r="F590" s="249">
        <f>B4+(576*B6)</f>
        <v>577</v>
      </c>
      <c r="G590" s="223"/>
      <c r="H590" s="224"/>
    </row>
    <row r="591" spans="1:8" x14ac:dyDescent="0.2">
      <c r="A591" s="223"/>
      <c r="B591" s="223"/>
      <c r="C591" s="223"/>
      <c r="D591" s="246" t="s">
        <v>449</v>
      </c>
      <c r="E591" s="247" t="s">
        <v>200</v>
      </c>
      <c r="F591" s="249">
        <f>B4+(577*B6)</f>
        <v>578</v>
      </c>
      <c r="G591" s="223"/>
      <c r="H591" s="224"/>
    </row>
    <row r="592" spans="1:8" x14ac:dyDescent="0.2">
      <c r="A592" s="223"/>
      <c r="B592" s="223"/>
      <c r="C592" s="223"/>
      <c r="D592" s="246" t="s">
        <v>448</v>
      </c>
      <c r="E592" s="247" t="s">
        <v>200</v>
      </c>
      <c r="F592" s="249">
        <f>B4+(578*B6)</f>
        <v>579</v>
      </c>
      <c r="G592" s="223"/>
      <c r="H592" s="224"/>
    </row>
    <row r="593" spans="1:8" x14ac:dyDescent="0.2">
      <c r="A593" s="223"/>
      <c r="B593" s="223"/>
      <c r="C593" s="223"/>
      <c r="D593" s="246" t="s">
        <v>438</v>
      </c>
      <c r="E593" s="247" t="s">
        <v>200</v>
      </c>
      <c r="F593" s="249">
        <f>B4+(579*B6)</f>
        <v>580</v>
      </c>
      <c r="G593" s="223"/>
      <c r="H593" s="224"/>
    </row>
    <row r="594" spans="1:8" x14ac:dyDescent="0.2">
      <c r="A594" s="223"/>
      <c r="B594" s="223"/>
      <c r="C594" s="223"/>
      <c r="D594" s="246" t="s">
        <v>396</v>
      </c>
      <c r="E594" s="247" t="s">
        <v>200</v>
      </c>
      <c r="F594" s="249">
        <f>B4+(580*B6)</f>
        <v>581</v>
      </c>
      <c r="G594" s="223"/>
      <c r="H594" s="224"/>
    </row>
    <row r="595" spans="1:8" x14ac:dyDescent="0.2">
      <c r="A595" s="223"/>
      <c r="B595" s="223"/>
      <c r="C595" s="223"/>
      <c r="D595" s="246" t="s">
        <v>494</v>
      </c>
      <c r="E595" s="247" t="s">
        <v>200</v>
      </c>
      <c r="F595" s="249">
        <f>B4+(581*B6)</f>
        <v>582</v>
      </c>
      <c r="G595" s="223"/>
      <c r="H595" s="224"/>
    </row>
    <row r="596" spans="1:8" x14ac:dyDescent="0.2">
      <c r="A596" s="223"/>
      <c r="B596" s="223"/>
      <c r="C596" s="223"/>
      <c r="D596" s="246" t="s">
        <v>545</v>
      </c>
      <c r="E596" s="247" t="s">
        <v>200</v>
      </c>
      <c r="F596" s="249">
        <f>B4+(582*B6)</f>
        <v>583</v>
      </c>
      <c r="G596" s="223"/>
      <c r="H596" s="224"/>
    </row>
    <row r="597" spans="1:8" x14ac:dyDescent="0.2">
      <c r="A597" s="223"/>
      <c r="B597" s="223"/>
      <c r="C597" s="223"/>
      <c r="D597" s="246" t="s">
        <v>690</v>
      </c>
      <c r="E597" s="247" t="s">
        <v>200</v>
      </c>
      <c r="F597" s="249">
        <f>B4+(583*B6)</f>
        <v>584</v>
      </c>
      <c r="G597" s="223"/>
      <c r="H597" s="224"/>
    </row>
    <row r="598" spans="1:8" x14ac:dyDescent="0.2">
      <c r="A598" s="223"/>
      <c r="B598" s="223"/>
      <c r="C598" s="223"/>
      <c r="D598" s="246" t="s">
        <v>693</v>
      </c>
      <c r="E598" s="247" t="s">
        <v>200</v>
      </c>
      <c r="F598" s="249">
        <f>B4+(584*B6)</f>
        <v>585</v>
      </c>
      <c r="G598" s="223"/>
      <c r="H598" s="224"/>
    </row>
    <row r="599" spans="1:8" x14ac:dyDescent="0.2">
      <c r="A599" s="223"/>
      <c r="B599" s="223"/>
      <c r="C599" s="223"/>
      <c r="D599" s="246" t="s">
        <v>612</v>
      </c>
      <c r="E599" s="247" t="s">
        <v>200</v>
      </c>
      <c r="F599" s="249">
        <f>B4+(585*B6)</f>
        <v>586</v>
      </c>
      <c r="G599" s="223"/>
      <c r="H599" s="224"/>
    </row>
    <row r="600" spans="1:8" x14ac:dyDescent="0.2">
      <c r="A600" s="223"/>
      <c r="B600" s="223"/>
      <c r="C600" s="223"/>
      <c r="D600" s="246" t="s">
        <v>789</v>
      </c>
      <c r="E600" s="247" t="s">
        <v>200</v>
      </c>
      <c r="F600" s="249">
        <f>B4+(586*B6)</f>
        <v>587</v>
      </c>
      <c r="G600" s="223"/>
      <c r="H600" s="224"/>
    </row>
    <row r="601" spans="1:8" x14ac:dyDescent="0.2">
      <c r="A601" s="223"/>
      <c r="B601" s="223"/>
      <c r="C601" s="223"/>
      <c r="D601" s="246" t="s">
        <v>777</v>
      </c>
      <c r="E601" s="247" t="s">
        <v>200</v>
      </c>
      <c r="F601" s="249">
        <f>B4+(587*B6)</f>
        <v>588</v>
      </c>
      <c r="G601" s="223"/>
      <c r="H601" s="224"/>
    </row>
    <row r="602" spans="1:8" x14ac:dyDescent="0.2">
      <c r="A602" s="223"/>
      <c r="B602" s="223"/>
      <c r="C602" s="223"/>
      <c r="D602" s="246" t="s">
        <v>547</v>
      </c>
      <c r="E602" s="247" t="s">
        <v>200</v>
      </c>
      <c r="F602" s="249">
        <f>B4+(588*B6)</f>
        <v>589</v>
      </c>
      <c r="G602" s="223"/>
      <c r="H602" s="224"/>
    </row>
    <row r="603" spans="1:8" x14ac:dyDescent="0.2">
      <c r="A603" s="223"/>
      <c r="B603" s="223"/>
      <c r="C603" s="223"/>
      <c r="D603" s="246" t="s">
        <v>490</v>
      </c>
      <c r="E603" s="247" t="s">
        <v>200</v>
      </c>
      <c r="F603" s="249">
        <f>B4+(589*B6)</f>
        <v>590</v>
      </c>
      <c r="G603" s="223"/>
      <c r="H603" s="224"/>
    </row>
    <row r="604" spans="1:8" x14ac:dyDescent="0.2">
      <c r="A604" s="223"/>
      <c r="B604" s="223"/>
      <c r="C604" s="223"/>
      <c r="D604" s="246" t="s">
        <v>500</v>
      </c>
      <c r="E604" s="247" t="s">
        <v>200</v>
      </c>
      <c r="F604" s="249">
        <f>B4+(590*B6)</f>
        <v>591</v>
      </c>
      <c r="G604" s="223"/>
      <c r="H604" s="224"/>
    </row>
    <row r="605" spans="1:8" x14ac:dyDescent="0.2">
      <c r="A605" s="223"/>
      <c r="B605" s="223"/>
      <c r="C605" s="223"/>
      <c r="D605" s="246" t="s">
        <v>552</v>
      </c>
      <c r="E605" s="247" t="s">
        <v>200</v>
      </c>
      <c r="F605" s="249">
        <f>B4+(591*B6)</f>
        <v>592</v>
      </c>
      <c r="G605" s="223"/>
      <c r="H605" s="224"/>
    </row>
    <row r="606" spans="1:8" x14ac:dyDescent="0.2">
      <c r="A606" s="223"/>
      <c r="B606" s="223"/>
      <c r="C606" s="223"/>
      <c r="D606" s="246" t="s">
        <v>530</v>
      </c>
      <c r="E606" s="247" t="s">
        <v>200</v>
      </c>
      <c r="F606" s="249">
        <f>B4+(592*B6)</f>
        <v>593</v>
      </c>
      <c r="G606" s="223"/>
      <c r="H606" s="224"/>
    </row>
    <row r="607" spans="1:8" x14ac:dyDescent="0.2">
      <c r="A607" s="223"/>
      <c r="B607" s="223"/>
      <c r="C607" s="223"/>
      <c r="D607" s="246" t="s">
        <v>520</v>
      </c>
      <c r="E607" s="247" t="s">
        <v>200</v>
      </c>
      <c r="F607" s="249">
        <f>B4+(593*B6)</f>
        <v>594</v>
      </c>
      <c r="G607" s="223"/>
      <c r="H607" s="224"/>
    </row>
    <row r="608" spans="1:8" x14ac:dyDescent="0.2">
      <c r="A608" s="223"/>
      <c r="B608" s="223"/>
      <c r="C608" s="223"/>
      <c r="D608" s="246" t="s">
        <v>543</v>
      </c>
      <c r="E608" s="247" t="s">
        <v>200</v>
      </c>
      <c r="F608" s="249">
        <f>B4+(594*B6)</f>
        <v>595</v>
      </c>
      <c r="G608" s="223"/>
      <c r="H608" s="224"/>
    </row>
    <row r="609" spans="1:8" x14ac:dyDescent="0.2">
      <c r="A609" s="223"/>
      <c r="B609" s="223"/>
      <c r="C609" s="223"/>
      <c r="D609" s="246" t="s">
        <v>524</v>
      </c>
      <c r="E609" s="247" t="s">
        <v>200</v>
      </c>
      <c r="F609" s="249">
        <f>B4+(595*B6)</f>
        <v>596</v>
      </c>
      <c r="G609" s="223"/>
      <c r="H609" s="224"/>
    </row>
    <row r="610" spans="1:8" x14ac:dyDescent="0.2">
      <c r="A610" s="223"/>
      <c r="B610" s="223"/>
      <c r="C610" s="223"/>
      <c r="D610" s="246" t="s">
        <v>488</v>
      </c>
      <c r="E610" s="247" t="s">
        <v>200</v>
      </c>
      <c r="F610" s="249">
        <f>B4+(596*B6)</f>
        <v>597</v>
      </c>
      <c r="G610" s="223"/>
      <c r="H610" s="224"/>
    </row>
    <row r="611" spans="1:8" x14ac:dyDescent="0.2">
      <c r="A611" s="223"/>
      <c r="B611" s="223"/>
      <c r="C611" s="223"/>
      <c r="D611" s="246" t="s">
        <v>560</v>
      </c>
      <c r="E611" s="247" t="s">
        <v>200</v>
      </c>
      <c r="F611" s="249">
        <f>B4+(597*B6)</f>
        <v>598</v>
      </c>
      <c r="G611" s="223"/>
      <c r="H611" s="224"/>
    </row>
    <row r="612" spans="1:8" x14ac:dyDescent="0.2">
      <c r="A612" s="223"/>
      <c r="B612" s="223"/>
      <c r="C612" s="223"/>
      <c r="D612" s="246" t="s">
        <v>509</v>
      </c>
      <c r="E612" s="247" t="s">
        <v>200</v>
      </c>
      <c r="F612" s="249">
        <f>B4+(598*B6)</f>
        <v>599</v>
      </c>
      <c r="G612" s="223"/>
      <c r="H612" s="224"/>
    </row>
    <row r="613" spans="1:8" x14ac:dyDescent="0.2">
      <c r="A613" s="223"/>
      <c r="B613" s="223"/>
      <c r="C613" s="223"/>
      <c r="D613" s="246" t="s">
        <v>534</v>
      </c>
      <c r="E613" s="247" t="s">
        <v>200</v>
      </c>
      <c r="F613" s="249">
        <f>B4+(599*B6)</f>
        <v>600</v>
      </c>
      <c r="G613" s="223"/>
      <c r="H613" s="224"/>
    </row>
    <row r="614" spans="1:8" x14ac:dyDescent="0.2">
      <c r="A614" s="223"/>
      <c r="B614" s="223"/>
      <c r="C614" s="223"/>
      <c r="D614" s="246" t="s">
        <v>493</v>
      </c>
      <c r="E614" s="247" t="s">
        <v>200</v>
      </c>
      <c r="F614" s="249">
        <f>B4+(600*B6)</f>
        <v>601</v>
      </c>
      <c r="G614" s="223"/>
      <c r="H614" s="224"/>
    </row>
    <row r="615" spans="1:8" x14ac:dyDescent="0.2">
      <c r="A615" s="223"/>
      <c r="B615" s="223"/>
      <c r="C615" s="223"/>
      <c r="D615" s="246" t="s">
        <v>474</v>
      </c>
      <c r="E615" s="247" t="s">
        <v>200</v>
      </c>
      <c r="F615" s="249">
        <f>B4+(601*B6)</f>
        <v>602</v>
      </c>
      <c r="G615" s="223"/>
      <c r="H615" s="224"/>
    </row>
    <row r="616" spans="1:8" x14ac:dyDescent="0.2">
      <c r="A616" s="223"/>
      <c r="B616" s="223"/>
      <c r="C616" s="223"/>
      <c r="D616" s="246" t="s">
        <v>477</v>
      </c>
      <c r="E616" s="247" t="s">
        <v>200</v>
      </c>
      <c r="F616" s="249">
        <f>B4+(602*B6)</f>
        <v>603</v>
      </c>
      <c r="G616" s="223"/>
      <c r="H616" s="224"/>
    </row>
    <row r="617" spans="1:8" x14ac:dyDescent="0.2">
      <c r="A617" s="223"/>
      <c r="B617" s="223"/>
      <c r="C617" s="223"/>
      <c r="D617" s="246" t="s">
        <v>550</v>
      </c>
      <c r="E617" s="247" t="s">
        <v>200</v>
      </c>
      <c r="F617" s="249">
        <f>B4+(603*B6)</f>
        <v>604</v>
      </c>
      <c r="G617" s="223"/>
      <c r="H617" s="224"/>
    </row>
    <row r="618" spans="1:8" x14ac:dyDescent="0.2">
      <c r="A618" s="223"/>
      <c r="B618" s="223"/>
      <c r="C618" s="223"/>
      <c r="D618" s="246" t="s">
        <v>483</v>
      </c>
      <c r="E618" s="247" t="s">
        <v>200</v>
      </c>
      <c r="F618" s="249">
        <f>B4+(604*B6)</f>
        <v>605</v>
      </c>
      <c r="G618" s="223"/>
      <c r="H618" s="224"/>
    </row>
    <row r="619" spans="1:8" x14ac:dyDescent="0.2">
      <c r="A619" s="223"/>
      <c r="B619" s="223"/>
      <c r="C619" s="223"/>
      <c r="D619" s="246" t="s">
        <v>536</v>
      </c>
      <c r="E619" s="247" t="s">
        <v>200</v>
      </c>
      <c r="F619" s="249">
        <f>B4+(605*B6)</f>
        <v>606</v>
      </c>
      <c r="G619" s="223"/>
      <c r="H619" s="224"/>
    </row>
    <row r="620" spans="1:8" x14ac:dyDescent="0.2">
      <c r="A620" s="223"/>
      <c r="B620" s="223"/>
      <c r="C620" s="223"/>
      <c r="D620" s="246" t="s">
        <v>518</v>
      </c>
      <c r="E620" s="247" t="s">
        <v>200</v>
      </c>
      <c r="F620" s="249">
        <f>B4+(606*B6)</f>
        <v>607</v>
      </c>
      <c r="G620" s="223"/>
      <c r="H620" s="224"/>
    </row>
    <row r="621" spans="1:8" x14ac:dyDescent="0.2">
      <c r="A621" s="223"/>
      <c r="B621" s="223"/>
      <c r="C621" s="223"/>
      <c r="D621" s="246" t="s">
        <v>495</v>
      </c>
      <c r="E621" s="247" t="s">
        <v>200</v>
      </c>
      <c r="F621" s="249">
        <f>B4+(607*B6)</f>
        <v>608</v>
      </c>
      <c r="G621" s="223"/>
      <c r="H621" s="224"/>
    </row>
    <row r="622" spans="1:8" x14ac:dyDescent="0.2">
      <c r="A622" s="223"/>
      <c r="B622" s="223"/>
      <c r="C622" s="223"/>
      <c r="D622" s="246" t="s">
        <v>546</v>
      </c>
      <c r="E622" s="247" t="s">
        <v>200</v>
      </c>
      <c r="F622" s="249">
        <f>B4+(608*B6)</f>
        <v>609</v>
      </c>
      <c r="G622" s="223"/>
      <c r="H622" s="224"/>
    </row>
    <row r="623" spans="1:8" x14ac:dyDescent="0.2">
      <c r="A623" s="223"/>
      <c r="B623" s="223"/>
      <c r="C623" s="223"/>
      <c r="D623" s="246" t="s">
        <v>501</v>
      </c>
      <c r="E623" s="247" t="s">
        <v>200</v>
      </c>
      <c r="F623" s="249">
        <f>B4+(609*B6)</f>
        <v>610</v>
      </c>
      <c r="G623" s="223"/>
      <c r="H623" s="224"/>
    </row>
    <row r="624" spans="1:8" x14ac:dyDescent="0.2">
      <c r="A624" s="223"/>
      <c r="B624" s="223"/>
      <c r="C624" s="223"/>
      <c r="D624" s="246" t="s">
        <v>503</v>
      </c>
      <c r="E624" s="247" t="s">
        <v>200</v>
      </c>
      <c r="F624" s="249">
        <f>B4+(610*B6)</f>
        <v>611</v>
      </c>
      <c r="G624" s="223"/>
      <c r="H624" s="224"/>
    </row>
    <row r="625" spans="1:8" x14ac:dyDescent="0.2">
      <c r="A625" s="223"/>
      <c r="B625" s="223"/>
      <c r="C625" s="223"/>
      <c r="D625" s="246" t="s">
        <v>679</v>
      </c>
      <c r="E625" s="247" t="s">
        <v>200</v>
      </c>
      <c r="F625" s="249">
        <f>B4+(611*B6)</f>
        <v>612</v>
      </c>
      <c r="G625" s="223"/>
      <c r="H625" s="224"/>
    </row>
    <row r="626" spans="1:8" x14ac:dyDescent="0.2">
      <c r="A626" s="223"/>
      <c r="B626" s="223"/>
      <c r="C626" s="223"/>
      <c r="D626" s="246" t="s">
        <v>688</v>
      </c>
      <c r="E626" s="247" t="s">
        <v>200</v>
      </c>
      <c r="F626" s="249">
        <f>B4+(612*B6)</f>
        <v>613</v>
      </c>
      <c r="G626" s="223"/>
      <c r="H626" s="224"/>
    </row>
    <row r="627" spans="1:8" x14ac:dyDescent="0.2">
      <c r="A627" s="223"/>
      <c r="B627" s="223"/>
      <c r="C627" s="223"/>
      <c r="D627" s="246" t="s">
        <v>598</v>
      </c>
      <c r="E627" s="247" t="s">
        <v>200</v>
      </c>
      <c r="F627" s="249">
        <f>B4+(613*B6)</f>
        <v>614</v>
      </c>
      <c r="G627" s="223"/>
      <c r="H627" s="224"/>
    </row>
    <row r="628" spans="1:8" x14ac:dyDescent="0.2">
      <c r="A628" s="223"/>
      <c r="B628" s="223"/>
      <c r="C628" s="223"/>
      <c r="D628" s="246" t="s">
        <v>781</v>
      </c>
      <c r="E628" s="247" t="s">
        <v>200</v>
      </c>
      <c r="F628" s="249">
        <f>B4+(614*B6)</f>
        <v>615</v>
      </c>
      <c r="G628" s="223"/>
      <c r="H628" s="224"/>
    </row>
    <row r="629" spans="1:8" x14ac:dyDescent="0.2">
      <c r="A629" s="223"/>
      <c r="B629" s="223"/>
      <c r="C629" s="223"/>
      <c r="D629" s="246" t="s">
        <v>769</v>
      </c>
      <c r="E629" s="247" t="s">
        <v>200</v>
      </c>
      <c r="F629" s="249">
        <f>B4+(615*B6)</f>
        <v>616</v>
      </c>
      <c r="G629" s="223"/>
      <c r="H629" s="224"/>
    </row>
    <row r="630" spans="1:8" x14ac:dyDescent="0.2">
      <c r="A630" s="223"/>
      <c r="B630" s="223"/>
      <c r="C630" s="223"/>
      <c r="D630" s="246" t="s">
        <v>511</v>
      </c>
      <c r="E630" s="247" t="s">
        <v>200</v>
      </c>
      <c r="F630" s="249">
        <f>B4+(616*B6)</f>
        <v>617</v>
      </c>
      <c r="G630" s="223"/>
      <c r="H630" s="224"/>
    </row>
    <row r="631" spans="1:8" x14ac:dyDescent="0.2">
      <c r="A631" s="223"/>
      <c r="B631" s="223"/>
      <c r="C631" s="223"/>
      <c r="D631" s="246" t="s">
        <v>508</v>
      </c>
      <c r="E631" s="247" t="s">
        <v>200</v>
      </c>
      <c r="F631" s="249">
        <f>B4+(617*B6)</f>
        <v>618</v>
      </c>
      <c r="G631" s="223"/>
      <c r="H631" s="224"/>
    </row>
    <row r="632" spans="1:8" x14ac:dyDescent="0.2">
      <c r="A632" s="223"/>
      <c r="B632" s="223"/>
      <c r="C632" s="223"/>
      <c r="D632" s="246" t="s">
        <v>559</v>
      </c>
      <c r="E632" s="247" t="s">
        <v>200</v>
      </c>
      <c r="F632" s="249">
        <f>B4+(618*B6)</f>
        <v>619</v>
      </c>
      <c r="G632" s="223"/>
      <c r="H632" s="224"/>
    </row>
    <row r="633" spans="1:8" x14ac:dyDescent="0.2">
      <c r="A633" s="223"/>
      <c r="B633" s="223"/>
      <c r="C633" s="223"/>
      <c r="D633" s="246" t="s">
        <v>521</v>
      </c>
      <c r="E633" s="247" t="s">
        <v>200</v>
      </c>
      <c r="F633" s="249">
        <f>B4+(619*B6)</f>
        <v>620</v>
      </c>
      <c r="G633" s="223"/>
      <c r="H633" s="224"/>
    </row>
    <row r="634" spans="1:8" x14ac:dyDescent="0.2">
      <c r="A634" s="223"/>
      <c r="B634" s="223"/>
      <c r="C634" s="223"/>
      <c r="D634" s="246" t="s">
        <v>556</v>
      </c>
      <c r="E634" s="247" t="s">
        <v>200</v>
      </c>
      <c r="F634" s="249">
        <f>B4+(620*B6)</f>
        <v>621</v>
      </c>
      <c r="G634" s="223"/>
      <c r="H634" s="224"/>
    </row>
    <row r="635" spans="1:8" x14ac:dyDescent="0.2">
      <c r="A635" s="223"/>
      <c r="B635" s="223"/>
      <c r="C635" s="223"/>
      <c r="D635" s="246" t="s">
        <v>540</v>
      </c>
      <c r="E635" s="247" t="s">
        <v>200</v>
      </c>
      <c r="F635" s="249">
        <f>B4+(621*B6)</f>
        <v>622</v>
      </c>
      <c r="G635" s="223"/>
      <c r="H635" s="224"/>
    </row>
    <row r="636" spans="1:8" x14ac:dyDescent="0.2">
      <c r="A636" s="223"/>
      <c r="B636" s="223"/>
      <c r="C636" s="223"/>
      <c r="D636" s="246" t="s">
        <v>527</v>
      </c>
      <c r="E636" s="247" t="s">
        <v>200</v>
      </c>
      <c r="F636" s="249">
        <f>B4+(622*B6)</f>
        <v>623</v>
      </c>
      <c r="G636" s="223"/>
      <c r="H636" s="224"/>
    </row>
    <row r="637" spans="1:8" x14ac:dyDescent="0.2">
      <c r="A637" s="223"/>
      <c r="B637" s="223"/>
      <c r="C637" s="223"/>
      <c r="D637" s="246" t="s">
        <v>498</v>
      </c>
      <c r="E637" s="247" t="s">
        <v>200</v>
      </c>
      <c r="F637" s="249">
        <f>B4+(623*B6)</f>
        <v>624</v>
      </c>
      <c r="G637" s="223"/>
      <c r="H637" s="224"/>
    </row>
    <row r="638" spans="1:8" x14ac:dyDescent="0.2">
      <c r="A638" s="223"/>
      <c r="B638" s="223"/>
      <c r="C638" s="223"/>
      <c r="D638" s="246" t="s">
        <v>558</v>
      </c>
      <c r="E638" s="247" t="s">
        <v>200</v>
      </c>
      <c r="F638" s="249">
        <f>B4+(624*B6)</f>
        <v>625</v>
      </c>
      <c r="G638" s="223"/>
      <c r="H638" s="224"/>
    </row>
    <row r="639" spans="1:8" x14ac:dyDescent="0.2">
      <c r="A639" s="223"/>
      <c r="B639" s="223"/>
      <c r="C639" s="223"/>
      <c r="D639" s="246" t="s">
        <v>535</v>
      </c>
      <c r="E639" s="247" t="s">
        <v>200</v>
      </c>
      <c r="F639" s="249">
        <f>B4+(625*B6)</f>
        <v>626</v>
      </c>
      <c r="G639" s="223"/>
      <c r="H639" s="224"/>
    </row>
    <row r="640" spans="1:8" x14ac:dyDescent="0.2">
      <c r="A640" s="223"/>
      <c r="B640" s="223"/>
      <c r="C640" s="223"/>
      <c r="D640" s="246" t="s">
        <v>555</v>
      </c>
      <c r="E640" s="247" t="s">
        <v>200</v>
      </c>
      <c r="F640" s="249">
        <f>B4+(626*B6)</f>
        <v>627</v>
      </c>
      <c r="G640" s="223"/>
      <c r="H640" s="224"/>
    </row>
    <row r="641" spans="1:8" x14ac:dyDescent="0.2">
      <c r="A641" s="223"/>
      <c r="B641" s="223"/>
      <c r="C641" s="223"/>
      <c r="D641" s="246" t="s">
        <v>475</v>
      </c>
      <c r="E641" s="247" t="s">
        <v>200</v>
      </c>
      <c r="F641" s="249">
        <f>B4+(627*B6)</f>
        <v>628</v>
      </c>
      <c r="G641" s="223"/>
      <c r="H641" s="224"/>
    </row>
    <row r="642" spans="1:8" x14ac:dyDescent="0.2">
      <c r="A642" s="223"/>
      <c r="B642" s="223"/>
      <c r="C642" s="223"/>
      <c r="D642" s="246" t="s">
        <v>523</v>
      </c>
      <c r="E642" s="247" t="s">
        <v>200</v>
      </c>
      <c r="F642" s="249">
        <f>B4+(628*B6)</f>
        <v>629</v>
      </c>
      <c r="G642" s="223"/>
      <c r="H642" s="224"/>
    </row>
    <row r="643" spans="1:8" x14ac:dyDescent="0.2">
      <c r="A643" s="223"/>
      <c r="B643" s="223"/>
      <c r="C643" s="223"/>
      <c r="D643" s="246" t="s">
        <v>486</v>
      </c>
      <c r="E643" s="247" t="s">
        <v>200</v>
      </c>
      <c r="F643" s="249">
        <f>B4+(629*B6)</f>
        <v>630</v>
      </c>
      <c r="G643" s="223"/>
      <c r="H643" s="224"/>
    </row>
    <row r="644" spans="1:8" x14ac:dyDescent="0.2">
      <c r="A644" s="223"/>
      <c r="B644" s="223"/>
      <c r="C644" s="223"/>
      <c r="D644" s="246" t="s">
        <v>484</v>
      </c>
      <c r="E644" s="247" t="s">
        <v>200</v>
      </c>
      <c r="F644" s="249">
        <f>B4+(630*B6)</f>
        <v>631</v>
      </c>
      <c r="G644" s="223"/>
      <c r="H644" s="224"/>
    </row>
    <row r="645" spans="1:8" x14ac:dyDescent="0.2">
      <c r="A645" s="223"/>
      <c r="B645" s="223"/>
      <c r="C645" s="223"/>
      <c r="D645" s="246" t="s">
        <v>541</v>
      </c>
      <c r="E645" s="247" t="s">
        <v>200</v>
      </c>
      <c r="F645" s="249">
        <f>B4+(631*B6)</f>
        <v>632</v>
      </c>
      <c r="G645" s="223"/>
      <c r="H645" s="224"/>
    </row>
    <row r="646" spans="1:8" x14ac:dyDescent="0.2">
      <c r="A646" s="223"/>
      <c r="B646" s="223"/>
      <c r="C646" s="223"/>
      <c r="D646" s="246" t="s">
        <v>553</v>
      </c>
      <c r="E646" s="247" t="s">
        <v>200</v>
      </c>
      <c r="F646" s="249">
        <f>B4+(632*B6)</f>
        <v>633</v>
      </c>
      <c r="G646" s="223"/>
      <c r="H646" s="224"/>
    </row>
    <row r="647" spans="1:8" x14ac:dyDescent="0.2">
      <c r="A647" s="223"/>
      <c r="B647" s="223"/>
      <c r="C647" s="223"/>
      <c r="D647" s="246" t="s">
        <v>496</v>
      </c>
      <c r="E647" s="247" t="s">
        <v>200</v>
      </c>
      <c r="F647" s="249">
        <f>B4+(633*B6)</f>
        <v>634</v>
      </c>
      <c r="G647" s="223"/>
      <c r="H647" s="224"/>
    </row>
    <row r="648" spans="1:8" x14ac:dyDescent="0.2">
      <c r="A648" s="223"/>
      <c r="B648" s="223"/>
      <c r="C648" s="223"/>
      <c r="D648" s="246" t="s">
        <v>514</v>
      </c>
      <c r="E648" s="247" t="s">
        <v>200</v>
      </c>
      <c r="F648" s="249">
        <f>B4+(634*B6)</f>
        <v>635</v>
      </c>
      <c r="G648" s="223"/>
      <c r="H648" s="224"/>
    </row>
    <row r="649" spans="1:8" x14ac:dyDescent="0.2">
      <c r="A649" s="223"/>
      <c r="B649" s="223"/>
      <c r="C649" s="223"/>
      <c r="D649" s="246" t="s">
        <v>479</v>
      </c>
      <c r="E649" s="247" t="s">
        <v>200</v>
      </c>
      <c r="F649" s="249">
        <f>B4+(635*B6)</f>
        <v>636</v>
      </c>
      <c r="G649" s="223"/>
      <c r="H649" s="224"/>
    </row>
    <row r="650" spans="1:8" x14ac:dyDescent="0.2">
      <c r="A650" s="223"/>
      <c r="B650" s="223"/>
      <c r="C650" s="223"/>
      <c r="D650" s="246" t="s">
        <v>504</v>
      </c>
      <c r="E650" s="247" t="s">
        <v>200</v>
      </c>
      <c r="F650" s="249">
        <f>B4+(636*B6)</f>
        <v>637</v>
      </c>
      <c r="G650" s="223"/>
      <c r="H650" s="224"/>
    </row>
    <row r="651" spans="1:8" x14ac:dyDescent="0.2">
      <c r="A651" s="223"/>
      <c r="B651" s="223"/>
      <c r="C651" s="223"/>
      <c r="D651" s="246" t="s">
        <v>548</v>
      </c>
      <c r="E651" s="247" t="s">
        <v>200</v>
      </c>
      <c r="F651" s="249">
        <f>B4+(637*B6)</f>
        <v>638</v>
      </c>
      <c r="G651" s="223"/>
      <c r="H651" s="224"/>
    </row>
    <row r="652" spans="1:8" x14ac:dyDescent="0.2">
      <c r="A652" s="223"/>
      <c r="B652" s="223"/>
      <c r="C652" s="223"/>
      <c r="D652" s="246" t="s">
        <v>491</v>
      </c>
      <c r="E652" s="247" t="s">
        <v>200</v>
      </c>
      <c r="F652" s="249">
        <f>B4+(638*B6)</f>
        <v>639</v>
      </c>
      <c r="G652" s="223"/>
      <c r="H652" s="224"/>
    </row>
    <row r="653" spans="1:8" x14ac:dyDescent="0.2">
      <c r="A653" s="223"/>
      <c r="B653" s="223"/>
      <c r="C653" s="223"/>
      <c r="D653" s="246" t="s">
        <v>571</v>
      </c>
      <c r="E653" s="247" t="s">
        <v>200</v>
      </c>
      <c r="F653" s="249">
        <f>B4+(639*B6)</f>
        <v>640</v>
      </c>
      <c r="G653" s="223"/>
      <c r="H653" s="224"/>
    </row>
    <row r="654" spans="1:8" x14ac:dyDescent="0.2">
      <c r="A654" s="223"/>
      <c r="B654" s="223"/>
      <c r="C654" s="223"/>
      <c r="D654" s="246" t="s">
        <v>700</v>
      </c>
      <c r="E654" s="247" t="s">
        <v>200</v>
      </c>
      <c r="F654" s="249">
        <f>B4+(640*B6)</f>
        <v>641</v>
      </c>
      <c r="G654" s="223"/>
      <c r="H654" s="224"/>
    </row>
    <row r="655" spans="1:8" x14ac:dyDescent="0.2">
      <c r="A655" s="223"/>
      <c r="B655" s="223"/>
      <c r="C655" s="223"/>
      <c r="D655" s="246" t="s">
        <v>583</v>
      </c>
      <c r="E655" s="247" t="s">
        <v>200</v>
      </c>
      <c r="F655" s="249">
        <f>B4+(641*B6)</f>
        <v>642</v>
      </c>
      <c r="G655" s="223"/>
      <c r="H655" s="224"/>
    </row>
    <row r="656" spans="1:8" x14ac:dyDescent="0.2">
      <c r="A656" s="223"/>
      <c r="B656" s="223"/>
      <c r="C656" s="223"/>
      <c r="D656" s="246" t="s">
        <v>785</v>
      </c>
      <c r="E656" s="247" t="s">
        <v>200</v>
      </c>
      <c r="F656" s="249">
        <f>B4+(642*B6)</f>
        <v>643</v>
      </c>
      <c r="G656" s="223"/>
      <c r="H656" s="224"/>
    </row>
    <row r="657" spans="1:8" x14ac:dyDescent="0.2">
      <c r="A657" s="223"/>
      <c r="B657" s="223"/>
      <c r="C657" s="223"/>
      <c r="D657" s="246" t="s">
        <v>765</v>
      </c>
      <c r="E657" s="247" t="s">
        <v>200</v>
      </c>
      <c r="F657" s="249">
        <f>B4+(643*B6)</f>
        <v>644</v>
      </c>
      <c r="G657" s="223"/>
      <c r="H657" s="224"/>
    </row>
    <row r="658" spans="1:8" x14ac:dyDescent="0.2">
      <c r="A658" s="223"/>
      <c r="B658" s="223"/>
      <c r="C658" s="223"/>
      <c r="D658" s="246" t="s">
        <v>590</v>
      </c>
      <c r="E658" s="247" t="s">
        <v>200</v>
      </c>
      <c r="F658" s="249">
        <f>B4+(644*B6)</f>
        <v>645</v>
      </c>
      <c r="G658" s="223"/>
      <c r="H658" s="224"/>
    </row>
    <row r="659" spans="1:8" x14ac:dyDescent="0.2">
      <c r="A659" s="223"/>
      <c r="B659" s="223"/>
      <c r="C659" s="223"/>
      <c r="D659" s="246" t="s">
        <v>576</v>
      </c>
      <c r="E659" s="247" t="s">
        <v>200</v>
      </c>
      <c r="F659" s="249">
        <f>B4+(645*B6)</f>
        <v>646</v>
      </c>
      <c r="G659" s="223"/>
      <c r="H659" s="224"/>
    </row>
    <row r="660" spans="1:8" x14ac:dyDescent="0.2">
      <c r="A660" s="223"/>
      <c r="B660" s="223"/>
      <c r="C660" s="223"/>
      <c r="D660" s="246" t="s">
        <v>570</v>
      </c>
      <c r="E660" s="247" t="s">
        <v>200</v>
      </c>
      <c r="F660" s="249">
        <f>B4+(646*B6)</f>
        <v>647</v>
      </c>
      <c r="G660" s="223"/>
      <c r="H660" s="224"/>
    </row>
    <row r="661" spans="1:8" x14ac:dyDescent="0.2">
      <c r="A661" s="223"/>
      <c r="B661" s="223"/>
      <c r="C661" s="223"/>
      <c r="D661" s="246" t="s">
        <v>587</v>
      </c>
      <c r="E661" s="247" t="s">
        <v>200</v>
      </c>
      <c r="F661" s="249">
        <f>B4+(647*B6)</f>
        <v>648</v>
      </c>
      <c r="G661" s="223"/>
      <c r="H661" s="224"/>
    </row>
    <row r="662" spans="1:8" x14ac:dyDescent="0.2">
      <c r="A662" s="223"/>
      <c r="B662" s="223"/>
      <c r="C662" s="223"/>
      <c r="D662" s="246" t="s">
        <v>562</v>
      </c>
      <c r="E662" s="247" t="s">
        <v>200</v>
      </c>
      <c r="F662" s="249">
        <f>B4+(648*B6)</f>
        <v>649</v>
      </c>
      <c r="G662" s="223"/>
      <c r="H662" s="224"/>
    </row>
    <row r="663" spans="1:8" x14ac:dyDescent="0.2">
      <c r="A663" s="223"/>
      <c r="B663" s="223"/>
      <c r="C663" s="223"/>
      <c r="D663" s="246" t="s">
        <v>594</v>
      </c>
      <c r="E663" s="247" t="s">
        <v>200</v>
      </c>
      <c r="F663" s="249">
        <f>B4+(649*B6)</f>
        <v>650</v>
      </c>
      <c r="G663" s="223"/>
      <c r="H663" s="224"/>
    </row>
    <row r="664" spans="1:8" x14ac:dyDescent="0.2">
      <c r="A664" s="223"/>
      <c r="B664" s="223"/>
      <c r="C664" s="223"/>
      <c r="D664" s="246" t="s">
        <v>708</v>
      </c>
      <c r="E664" s="247" t="s">
        <v>200</v>
      </c>
      <c r="F664" s="249">
        <f>B4+(650*B6)</f>
        <v>651</v>
      </c>
      <c r="G664" s="223"/>
      <c r="H664" s="224"/>
    </row>
    <row r="665" spans="1:8" x14ac:dyDescent="0.2">
      <c r="A665" s="223"/>
      <c r="B665" s="223"/>
      <c r="C665" s="223"/>
      <c r="D665" s="246" t="s">
        <v>703</v>
      </c>
      <c r="E665" s="247" t="s">
        <v>200</v>
      </c>
      <c r="F665" s="249">
        <f>B4+(651*B6)</f>
        <v>652</v>
      </c>
      <c r="G665" s="223"/>
      <c r="H665" s="224"/>
    </row>
    <row r="666" spans="1:8" x14ac:dyDescent="0.2">
      <c r="A666" s="223"/>
      <c r="B666" s="223"/>
      <c r="C666" s="223"/>
      <c r="D666" s="246" t="s">
        <v>610</v>
      </c>
      <c r="E666" s="247" t="s">
        <v>200</v>
      </c>
      <c r="F666" s="249">
        <f>B4+(652*B6)</f>
        <v>653</v>
      </c>
      <c r="G666" s="223"/>
      <c r="H666" s="224"/>
    </row>
    <row r="667" spans="1:8" x14ac:dyDescent="0.2">
      <c r="A667" s="223"/>
      <c r="B667" s="223"/>
      <c r="C667" s="223"/>
      <c r="D667" s="246" t="s">
        <v>599</v>
      </c>
      <c r="E667" s="247" t="s">
        <v>200</v>
      </c>
      <c r="F667" s="249">
        <f>B4+(653*B6)</f>
        <v>654</v>
      </c>
      <c r="G667" s="223"/>
      <c r="H667" s="224"/>
    </row>
    <row r="668" spans="1:8" x14ac:dyDescent="0.2">
      <c r="A668" s="223"/>
      <c r="B668" s="223"/>
      <c r="C668" s="223"/>
      <c r="D668" s="246" t="s">
        <v>707</v>
      </c>
      <c r="E668" s="247" t="s">
        <v>200</v>
      </c>
      <c r="F668" s="249">
        <f>B4+(654*B6)</f>
        <v>655</v>
      </c>
      <c r="G668" s="223"/>
      <c r="H668" s="224"/>
    </row>
    <row r="669" spans="1:8" x14ac:dyDescent="0.2">
      <c r="A669" s="223"/>
      <c r="B669" s="223"/>
      <c r="C669" s="223"/>
      <c r="D669" s="246" t="s">
        <v>704</v>
      </c>
      <c r="E669" s="247" t="s">
        <v>200</v>
      </c>
      <c r="F669" s="249">
        <f>B4+(655*B6)</f>
        <v>656</v>
      </c>
      <c r="G669" s="223"/>
      <c r="H669" s="224"/>
    </row>
    <row r="670" spans="1:8" x14ac:dyDescent="0.2">
      <c r="A670" s="223"/>
      <c r="B670" s="223"/>
      <c r="C670" s="223"/>
      <c r="D670" s="246" t="s">
        <v>573</v>
      </c>
      <c r="E670" s="247" t="s">
        <v>200</v>
      </c>
      <c r="F670" s="249">
        <f>B4+(656*B6)</f>
        <v>657</v>
      </c>
      <c r="G670" s="223"/>
      <c r="H670" s="224"/>
    </row>
    <row r="671" spans="1:8" x14ac:dyDescent="0.2">
      <c r="A671" s="223"/>
      <c r="B671" s="223"/>
      <c r="C671" s="223"/>
      <c r="D671" s="246" t="s">
        <v>604</v>
      </c>
      <c r="E671" s="247" t="s">
        <v>200</v>
      </c>
      <c r="F671" s="249">
        <f>B4+(657*B6)</f>
        <v>658</v>
      </c>
      <c r="G671" s="223"/>
      <c r="H671" s="224"/>
    </row>
    <row r="672" spans="1:8" x14ac:dyDescent="0.2">
      <c r="A672" s="223"/>
      <c r="B672" s="223"/>
      <c r="C672" s="223"/>
      <c r="D672" s="246" t="s">
        <v>569</v>
      </c>
      <c r="E672" s="247" t="s">
        <v>200</v>
      </c>
      <c r="F672" s="249">
        <f>B4+(658*B6)</f>
        <v>659</v>
      </c>
      <c r="G672" s="223"/>
      <c r="H672" s="224"/>
    </row>
    <row r="673" spans="1:8" x14ac:dyDescent="0.2">
      <c r="A673" s="223"/>
      <c r="B673" s="223"/>
      <c r="C673" s="223"/>
      <c r="D673" s="246" t="s">
        <v>692</v>
      </c>
      <c r="E673" s="247" t="s">
        <v>200</v>
      </c>
      <c r="F673" s="249">
        <f>B4+(659*B6)</f>
        <v>660</v>
      </c>
      <c r="G673" s="223"/>
      <c r="H673" s="224"/>
    </row>
    <row r="674" spans="1:8" x14ac:dyDescent="0.2">
      <c r="A674" s="223"/>
      <c r="B674" s="223"/>
      <c r="C674" s="223"/>
      <c r="D674" s="246" t="s">
        <v>710</v>
      </c>
      <c r="E674" s="247" t="s">
        <v>200</v>
      </c>
      <c r="F674" s="249">
        <f>B4+(660*B6)</f>
        <v>661</v>
      </c>
      <c r="G674" s="223"/>
      <c r="H674" s="224"/>
    </row>
    <row r="675" spans="1:8" x14ac:dyDescent="0.2">
      <c r="A675" s="223"/>
      <c r="B675" s="223"/>
      <c r="C675" s="223"/>
      <c r="D675" s="246" t="s">
        <v>566</v>
      </c>
      <c r="E675" s="247" t="s">
        <v>200</v>
      </c>
      <c r="F675" s="249">
        <f>B4+(661*B6)</f>
        <v>662</v>
      </c>
      <c r="G675" s="223"/>
      <c r="H675" s="224"/>
    </row>
    <row r="676" spans="1:8" x14ac:dyDescent="0.2">
      <c r="A676" s="223"/>
      <c r="B676" s="223"/>
      <c r="C676" s="223"/>
      <c r="D676" s="246" t="s">
        <v>636</v>
      </c>
      <c r="E676" s="247" t="s">
        <v>200</v>
      </c>
      <c r="F676" s="249">
        <f>B4+(662*B6)</f>
        <v>663</v>
      </c>
      <c r="G676" s="223"/>
      <c r="H676" s="224"/>
    </row>
    <row r="677" spans="1:8" x14ac:dyDescent="0.2">
      <c r="A677" s="223"/>
      <c r="B677" s="223"/>
      <c r="C677" s="223"/>
      <c r="D677" s="246" t="s">
        <v>694</v>
      </c>
      <c r="E677" s="247" t="s">
        <v>200</v>
      </c>
      <c r="F677" s="249">
        <f>B4+(663*B6)</f>
        <v>664</v>
      </c>
      <c r="G677" s="223"/>
      <c r="H677" s="224"/>
    </row>
    <row r="678" spans="1:8" x14ac:dyDescent="0.2">
      <c r="A678" s="223"/>
      <c r="B678" s="223"/>
      <c r="C678" s="223"/>
      <c r="D678" s="246" t="s">
        <v>563</v>
      </c>
      <c r="E678" s="247" t="s">
        <v>200</v>
      </c>
      <c r="F678" s="249">
        <f>B4+(664*B6)</f>
        <v>665</v>
      </c>
      <c r="G678" s="223"/>
      <c r="H678" s="224"/>
    </row>
    <row r="679" spans="1:8" x14ac:dyDescent="0.2">
      <c r="A679" s="223"/>
      <c r="B679" s="223"/>
      <c r="C679" s="223"/>
      <c r="D679" s="246" t="s">
        <v>574</v>
      </c>
      <c r="E679" s="247" t="s">
        <v>200</v>
      </c>
      <c r="F679" s="249">
        <f>B4+(665*B6)</f>
        <v>666</v>
      </c>
      <c r="G679" s="223"/>
      <c r="H679" s="224"/>
    </row>
    <row r="680" spans="1:8" x14ac:dyDescent="0.2">
      <c r="A680" s="223"/>
      <c r="B680" s="223"/>
      <c r="C680" s="223"/>
      <c r="D680" s="246" t="s">
        <v>575</v>
      </c>
      <c r="E680" s="247" t="s">
        <v>200</v>
      </c>
      <c r="F680" s="249">
        <f>B4+(666*B6)</f>
        <v>667</v>
      </c>
      <c r="G680" s="223"/>
      <c r="H680" s="224"/>
    </row>
    <row r="681" spans="1:8" x14ac:dyDescent="0.2">
      <c r="A681" s="223"/>
      <c r="B681" s="223"/>
      <c r="C681" s="223"/>
      <c r="D681" s="246" t="s">
        <v>695</v>
      </c>
      <c r="E681" s="247" t="s">
        <v>200</v>
      </c>
      <c r="F681" s="249">
        <f>B4+(667*B6)</f>
        <v>668</v>
      </c>
      <c r="G681" s="223"/>
      <c r="H681" s="224"/>
    </row>
    <row r="682" spans="1:8" x14ac:dyDescent="0.2">
      <c r="A682" s="223"/>
      <c r="B682" s="223"/>
      <c r="C682" s="223"/>
      <c r="D682" s="246" t="s">
        <v>669</v>
      </c>
      <c r="E682" s="247" t="s">
        <v>200</v>
      </c>
      <c r="F682" s="249">
        <f>B4+(668*B6)</f>
        <v>669</v>
      </c>
      <c r="G682" s="223"/>
      <c r="H682" s="224"/>
    </row>
    <row r="683" spans="1:8" x14ac:dyDescent="0.2">
      <c r="A683" s="223"/>
      <c r="B683" s="223"/>
      <c r="C683" s="223"/>
      <c r="D683" s="246" t="s">
        <v>588</v>
      </c>
      <c r="E683" s="247" t="s">
        <v>200</v>
      </c>
      <c r="F683" s="249">
        <f>B4+(669*B6)</f>
        <v>670</v>
      </c>
      <c r="G683" s="223"/>
      <c r="H683" s="224"/>
    </row>
    <row r="684" spans="1:8" x14ac:dyDescent="0.2">
      <c r="A684" s="223"/>
      <c r="B684" s="223"/>
      <c r="C684" s="223"/>
      <c r="D684" s="246" t="s">
        <v>793</v>
      </c>
      <c r="E684" s="247" t="s">
        <v>200</v>
      </c>
      <c r="F684" s="249">
        <f>B4+(670*B6)</f>
        <v>671</v>
      </c>
      <c r="G684" s="223"/>
      <c r="H684" s="224"/>
    </row>
    <row r="685" spans="1:8" x14ac:dyDescent="0.2">
      <c r="A685" s="223"/>
      <c r="B685" s="223"/>
      <c r="C685" s="223"/>
      <c r="D685" s="246" t="s">
        <v>773</v>
      </c>
      <c r="E685" s="247" t="s">
        <v>200</v>
      </c>
      <c r="F685" s="249">
        <f>B4+(671*B6)</f>
        <v>672</v>
      </c>
      <c r="G685" s="223"/>
      <c r="H685" s="224"/>
    </row>
    <row r="686" spans="1:8" x14ac:dyDescent="0.2">
      <c r="A686" s="223"/>
      <c r="B686" s="223"/>
      <c r="C686" s="223"/>
      <c r="D686" s="246" t="s">
        <v>613</v>
      </c>
      <c r="E686" s="247" t="s">
        <v>200</v>
      </c>
      <c r="F686" s="249">
        <f>B4+(672*B6)</f>
        <v>673</v>
      </c>
      <c r="G686" s="223"/>
      <c r="H686" s="224"/>
    </row>
    <row r="687" spans="1:8" x14ac:dyDescent="0.2">
      <c r="A687" s="223"/>
      <c r="B687" s="223"/>
      <c r="C687" s="223"/>
      <c r="D687" s="246" t="s">
        <v>625</v>
      </c>
      <c r="E687" s="247" t="s">
        <v>200</v>
      </c>
      <c r="F687" s="249">
        <f>B4+(673*B6)</f>
        <v>674</v>
      </c>
      <c r="G687" s="223"/>
      <c r="H687" s="224"/>
    </row>
    <row r="688" spans="1:8" x14ac:dyDescent="0.2">
      <c r="A688" s="223"/>
      <c r="B688" s="223"/>
      <c r="C688" s="223"/>
      <c r="D688" s="246" t="s">
        <v>673</v>
      </c>
      <c r="E688" s="247" t="s">
        <v>200</v>
      </c>
      <c r="F688" s="249">
        <f>B4+(674*B6)</f>
        <v>675</v>
      </c>
      <c r="G688" s="223"/>
      <c r="H688" s="224"/>
    </row>
    <row r="689" spans="1:8" x14ac:dyDescent="0.2">
      <c r="A689" s="223"/>
      <c r="B689" s="223"/>
      <c r="C689" s="223"/>
      <c r="D689" s="246" t="s">
        <v>595</v>
      </c>
      <c r="E689" s="247" t="s">
        <v>200</v>
      </c>
      <c r="F689" s="249">
        <f>B4+(675*B6)</f>
        <v>676</v>
      </c>
      <c r="G689" s="223"/>
      <c r="H689" s="224"/>
    </row>
    <row r="690" spans="1:8" x14ac:dyDescent="0.2">
      <c r="A690" s="223"/>
      <c r="B690" s="223"/>
      <c r="C690" s="223"/>
      <c r="D690" s="246" t="s">
        <v>580</v>
      </c>
      <c r="E690" s="247" t="s">
        <v>200</v>
      </c>
      <c r="F690" s="249">
        <f>B4+(676*B6)</f>
        <v>677</v>
      </c>
      <c r="G690" s="223"/>
      <c r="H690" s="224"/>
    </row>
    <row r="691" spans="1:8" x14ac:dyDescent="0.2">
      <c r="A691" s="223"/>
      <c r="B691" s="223"/>
      <c r="C691" s="223"/>
      <c r="D691" s="246" t="s">
        <v>638</v>
      </c>
      <c r="E691" s="247" t="s">
        <v>200</v>
      </c>
      <c r="F691" s="249">
        <f>B4+(677*B6)</f>
        <v>678</v>
      </c>
      <c r="G691" s="223"/>
      <c r="H691" s="224"/>
    </row>
    <row r="692" spans="1:8" x14ac:dyDescent="0.2">
      <c r="A692" s="223"/>
      <c r="B692" s="223"/>
      <c r="C692" s="223"/>
      <c r="D692" s="246" t="s">
        <v>686</v>
      </c>
      <c r="E692" s="247" t="s">
        <v>200</v>
      </c>
      <c r="F692" s="249">
        <f>B4+(678*B6)</f>
        <v>679</v>
      </c>
      <c r="G692" s="223"/>
      <c r="H692" s="224"/>
    </row>
    <row r="693" spans="1:8" x14ac:dyDescent="0.2">
      <c r="A693" s="223"/>
      <c r="B693" s="223"/>
      <c r="C693" s="223"/>
      <c r="D693" s="246" t="s">
        <v>670</v>
      </c>
      <c r="E693" s="247" t="s">
        <v>200</v>
      </c>
      <c r="F693" s="249">
        <f>B4+(679*B6)</f>
        <v>680</v>
      </c>
      <c r="G693" s="223"/>
      <c r="H693" s="224"/>
    </row>
    <row r="694" spans="1:8" x14ac:dyDescent="0.2">
      <c r="A694" s="223"/>
      <c r="B694" s="223"/>
      <c r="C694" s="223"/>
      <c r="D694" s="246" t="s">
        <v>632</v>
      </c>
      <c r="E694" s="247" t="s">
        <v>200</v>
      </c>
      <c r="F694" s="249">
        <f>B4+(680*B6)</f>
        <v>681</v>
      </c>
      <c r="G694" s="223"/>
      <c r="H694" s="224"/>
    </row>
    <row r="695" spans="1:8" x14ac:dyDescent="0.2">
      <c r="A695" s="223"/>
      <c r="B695" s="223"/>
      <c r="C695" s="223"/>
      <c r="D695" s="246" t="s">
        <v>654</v>
      </c>
      <c r="E695" s="247" t="s">
        <v>200</v>
      </c>
      <c r="F695" s="249">
        <f>B4+(681*B6)</f>
        <v>682</v>
      </c>
      <c r="G695" s="223"/>
      <c r="H695" s="224"/>
    </row>
    <row r="696" spans="1:8" x14ac:dyDescent="0.2">
      <c r="A696" s="223"/>
      <c r="B696" s="223"/>
      <c r="C696" s="223"/>
      <c r="D696" s="246" t="s">
        <v>577</v>
      </c>
      <c r="E696" s="247" t="s">
        <v>200</v>
      </c>
      <c r="F696" s="249">
        <f>B4+(682*B6)</f>
        <v>683</v>
      </c>
      <c r="G696" s="223"/>
      <c r="H696" s="224"/>
    </row>
    <row r="697" spans="1:8" x14ac:dyDescent="0.2">
      <c r="A697" s="223"/>
      <c r="B697" s="223"/>
      <c r="C697" s="223"/>
      <c r="D697" s="246" t="s">
        <v>659</v>
      </c>
      <c r="E697" s="247" t="s">
        <v>200</v>
      </c>
      <c r="F697" s="249">
        <f>B4+(683*B6)</f>
        <v>684</v>
      </c>
      <c r="G697" s="223"/>
      <c r="H697" s="224"/>
    </row>
    <row r="698" spans="1:8" x14ac:dyDescent="0.2">
      <c r="A698" s="223"/>
      <c r="B698" s="223"/>
      <c r="C698" s="223"/>
      <c r="D698" s="246" t="s">
        <v>658</v>
      </c>
      <c r="E698" s="247" t="s">
        <v>200</v>
      </c>
      <c r="F698" s="249">
        <f>B4+(684*B6)</f>
        <v>685</v>
      </c>
      <c r="G698" s="223"/>
      <c r="H698" s="224"/>
    </row>
    <row r="699" spans="1:8" x14ac:dyDescent="0.2">
      <c r="A699" s="223"/>
      <c r="B699" s="223"/>
      <c r="C699" s="223"/>
      <c r="D699" s="246" t="s">
        <v>607</v>
      </c>
      <c r="E699" s="247" t="s">
        <v>200</v>
      </c>
      <c r="F699" s="249">
        <f>B4+(685*B6)</f>
        <v>686</v>
      </c>
      <c r="G699" s="223"/>
      <c r="H699" s="224"/>
    </row>
    <row r="700" spans="1:8" x14ac:dyDescent="0.2">
      <c r="A700" s="223"/>
      <c r="B700" s="223"/>
      <c r="C700" s="223"/>
      <c r="D700" s="246" t="s">
        <v>601</v>
      </c>
      <c r="E700" s="247" t="s">
        <v>200</v>
      </c>
      <c r="F700" s="249">
        <f>B4+(686*B6)</f>
        <v>687</v>
      </c>
      <c r="G700" s="223"/>
      <c r="H700" s="224"/>
    </row>
    <row r="701" spans="1:8" x14ac:dyDescent="0.2">
      <c r="A701" s="223"/>
      <c r="B701" s="223"/>
      <c r="C701" s="223"/>
      <c r="D701" s="246" t="s">
        <v>678</v>
      </c>
      <c r="E701" s="247" t="s">
        <v>200</v>
      </c>
      <c r="F701" s="249">
        <f>B4+(687*B6)</f>
        <v>688</v>
      </c>
      <c r="G701" s="223"/>
      <c r="H701" s="224"/>
    </row>
    <row r="702" spans="1:8" x14ac:dyDescent="0.2">
      <c r="A702" s="223"/>
      <c r="B702" s="223"/>
      <c r="C702" s="223"/>
      <c r="D702" s="246" t="s">
        <v>637</v>
      </c>
      <c r="E702" s="247" t="s">
        <v>200</v>
      </c>
      <c r="F702" s="249">
        <f>B4+(688*B6)</f>
        <v>689</v>
      </c>
      <c r="G702" s="223"/>
      <c r="H702" s="224"/>
    </row>
    <row r="703" spans="1:8" x14ac:dyDescent="0.2">
      <c r="A703" s="223"/>
      <c r="B703" s="223"/>
      <c r="C703" s="223"/>
      <c r="D703" s="246" t="s">
        <v>608</v>
      </c>
      <c r="E703" s="247" t="s">
        <v>200</v>
      </c>
      <c r="F703" s="249">
        <f>B4+(689*B6)</f>
        <v>690</v>
      </c>
      <c r="G703" s="223"/>
      <c r="H703" s="224"/>
    </row>
    <row r="704" spans="1:8" x14ac:dyDescent="0.2">
      <c r="A704" s="223"/>
      <c r="B704" s="223"/>
      <c r="C704" s="223"/>
      <c r="D704" s="246" t="s">
        <v>705</v>
      </c>
      <c r="E704" s="247" t="s">
        <v>200</v>
      </c>
      <c r="F704" s="249">
        <f>B4+(690*B6)</f>
        <v>691</v>
      </c>
      <c r="G704" s="223"/>
      <c r="H704" s="224"/>
    </row>
    <row r="705" spans="1:8" x14ac:dyDescent="0.2">
      <c r="A705" s="223"/>
      <c r="B705" s="223"/>
      <c r="C705" s="223"/>
      <c r="D705" s="246" t="s">
        <v>626</v>
      </c>
      <c r="E705" s="247" t="s">
        <v>200</v>
      </c>
      <c r="F705" s="249">
        <f>B4+(691*B6)</f>
        <v>692</v>
      </c>
      <c r="G705" s="223"/>
      <c r="H705" s="224"/>
    </row>
    <row r="706" spans="1:8" x14ac:dyDescent="0.2">
      <c r="A706" s="223"/>
      <c r="B706" s="223"/>
      <c r="C706" s="223"/>
      <c r="D706" s="246" t="s">
        <v>519</v>
      </c>
      <c r="E706" s="247" t="s">
        <v>200</v>
      </c>
      <c r="F706" s="249">
        <f>B4+(692*B6)</f>
        <v>693</v>
      </c>
      <c r="G706" s="223"/>
      <c r="H706" s="224"/>
    </row>
    <row r="707" spans="1:8" x14ac:dyDescent="0.2">
      <c r="A707" s="223"/>
      <c r="B707" s="223"/>
      <c r="C707" s="223"/>
      <c r="D707" s="246" t="s">
        <v>657</v>
      </c>
      <c r="E707" s="247" t="s">
        <v>200</v>
      </c>
      <c r="F707" s="249">
        <f>B4+(693*B6)</f>
        <v>694</v>
      </c>
      <c r="G707" s="223"/>
      <c r="H707" s="224"/>
    </row>
    <row r="708" spans="1:8" x14ac:dyDescent="0.2">
      <c r="A708" s="223"/>
      <c r="B708" s="223"/>
      <c r="C708" s="223"/>
      <c r="D708" s="246" t="s">
        <v>627</v>
      </c>
      <c r="E708" s="247" t="s">
        <v>200</v>
      </c>
      <c r="F708" s="249">
        <f>B4+(694*B6)</f>
        <v>695</v>
      </c>
      <c r="G708" s="223"/>
      <c r="H708" s="224"/>
    </row>
    <row r="709" spans="1:8" x14ac:dyDescent="0.2">
      <c r="A709" s="223"/>
      <c r="B709" s="223"/>
      <c r="C709" s="223"/>
      <c r="D709" s="246" t="s">
        <v>615</v>
      </c>
      <c r="E709" s="247" t="s">
        <v>200</v>
      </c>
      <c r="F709" s="249">
        <f>B4+(695*B6)</f>
        <v>696</v>
      </c>
      <c r="G709" s="223"/>
      <c r="H709" s="224"/>
    </row>
    <row r="710" spans="1:8" x14ac:dyDescent="0.2">
      <c r="A710" s="223"/>
      <c r="B710" s="223"/>
      <c r="C710" s="223"/>
      <c r="D710" s="246" t="s">
        <v>684</v>
      </c>
      <c r="E710" s="247" t="s">
        <v>200</v>
      </c>
      <c r="F710" s="249">
        <f>B4+(696*B6)</f>
        <v>697</v>
      </c>
      <c r="G710" s="223"/>
      <c r="H710" s="224"/>
    </row>
    <row r="711" spans="1:8" x14ac:dyDescent="0.2">
      <c r="A711" s="223"/>
      <c r="B711" s="223"/>
      <c r="C711" s="223"/>
      <c r="D711" s="246" t="s">
        <v>635</v>
      </c>
      <c r="E711" s="247" t="s">
        <v>200</v>
      </c>
      <c r="F711" s="249">
        <f>B4+(697*B6)</f>
        <v>698</v>
      </c>
      <c r="G711" s="223"/>
      <c r="H711" s="224"/>
    </row>
    <row r="712" spans="1:8" x14ac:dyDescent="0.2">
      <c r="A712" s="223"/>
      <c r="B712" s="223"/>
      <c r="C712" s="223"/>
      <c r="D712" s="246" t="s">
        <v>820</v>
      </c>
      <c r="E712" s="247" t="s">
        <v>200</v>
      </c>
      <c r="F712" s="249">
        <f>B4+(698*B6)</f>
        <v>699</v>
      </c>
      <c r="G712" s="223"/>
      <c r="H712" s="224"/>
    </row>
    <row r="713" spans="1:8" x14ac:dyDescent="0.2">
      <c r="A713" s="223"/>
      <c r="B713" s="223"/>
      <c r="C713" s="223"/>
      <c r="D713" s="246" t="s">
        <v>808</v>
      </c>
      <c r="E713" s="247" t="s">
        <v>200</v>
      </c>
      <c r="F713" s="249">
        <f>B4+(699*B6)</f>
        <v>700</v>
      </c>
      <c r="G713" s="223"/>
      <c r="H713" s="224"/>
    </row>
    <row r="714" spans="1:8" x14ac:dyDescent="0.2">
      <c r="A714" s="223"/>
      <c r="B714" s="223"/>
      <c r="C714" s="223"/>
      <c r="D714" s="246" t="s">
        <v>639</v>
      </c>
      <c r="E714" s="247" t="s">
        <v>200</v>
      </c>
      <c r="F714" s="249">
        <f>B4+(700*B6)</f>
        <v>701</v>
      </c>
      <c r="G714" s="223"/>
      <c r="H714" s="224"/>
    </row>
    <row r="715" spans="1:8" x14ac:dyDescent="0.2">
      <c r="A715" s="223"/>
      <c r="B715" s="223"/>
      <c r="C715" s="223"/>
      <c r="D715" s="246" t="s">
        <v>663</v>
      </c>
      <c r="E715" s="247" t="s">
        <v>200</v>
      </c>
      <c r="F715" s="249">
        <f>B4+(701*B6)</f>
        <v>702</v>
      </c>
      <c r="G715" s="223"/>
      <c r="H715" s="224"/>
    </row>
    <row r="716" spans="1:8" x14ac:dyDescent="0.2">
      <c r="A716" s="223"/>
      <c r="B716" s="223"/>
      <c r="C716" s="223"/>
      <c r="D716" s="246" t="s">
        <v>642</v>
      </c>
      <c r="E716" s="247" t="s">
        <v>200</v>
      </c>
      <c r="F716" s="249">
        <f>B4+(702*B6)</f>
        <v>703</v>
      </c>
      <c r="G716" s="223"/>
      <c r="H716" s="224"/>
    </row>
    <row r="717" spans="1:8" x14ac:dyDescent="0.2">
      <c r="A717" s="223"/>
      <c r="B717" s="223"/>
      <c r="C717" s="223"/>
      <c r="D717" s="246" t="s">
        <v>622</v>
      </c>
      <c r="E717" s="247" t="s">
        <v>200</v>
      </c>
      <c r="F717" s="249">
        <f>B4+(703*B6)</f>
        <v>704</v>
      </c>
      <c r="G717" s="223"/>
      <c r="H717" s="224"/>
    </row>
    <row r="718" spans="1:8" x14ac:dyDescent="0.2">
      <c r="A718" s="223"/>
      <c r="B718" s="223"/>
      <c r="C718" s="223"/>
      <c r="D718" s="246" t="s">
        <v>634</v>
      </c>
      <c r="E718" s="247" t="s">
        <v>200</v>
      </c>
      <c r="F718" s="249">
        <f>B4+(704*B6)</f>
        <v>705</v>
      </c>
      <c r="G718" s="223"/>
      <c r="H718" s="224"/>
    </row>
    <row r="719" spans="1:8" x14ac:dyDescent="0.2">
      <c r="A719" s="223"/>
      <c r="B719" s="223"/>
      <c r="C719" s="223"/>
      <c r="D719" s="246" t="s">
        <v>648</v>
      </c>
      <c r="E719" s="247" t="s">
        <v>200</v>
      </c>
      <c r="F719" s="249">
        <f>B4+(705*B6)</f>
        <v>706</v>
      </c>
      <c r="G719" s="223"/>
      <c r="H719" s="224"/>
    </row>
    <row r="720" spans="1:8" x14ac:dyDescent="0.2">
      <c r="A720" s="223"/>
      <c r="B720" s="223"/>
      <c r="C720" s="223"/>
      <c r="D720" s="246" t="s">
        <v>616</v>
      </c>
      <c r="E720" s="247" t="s">
        <v>200</v>
      </c>
      <c r="F720" s="249">
        <f>B4+(706*B6)</f>
        <v>707</v>
      </c>
      <c r="G720" s="223"/>
      <c r="H720" s="224"/>
    </row>
    <row r="721" spans="1:8" x14ac:dyDescent="0.2">
      <c r="A721" s="223"/>
      <c r="B721" s="223"/>
      <c r="C721" s="223"/>
      <c r="D721" s="246" t="s">
        <v>617</v>
      </c>
      <c r="E721" s="247" t="s">
        <v>200</v>
      </c>
      <c r="F721" s="249">
        <f>B4+(707*B6)</f>
        <v>708</v>
      </c>
      <c r="G721" s="223"/>
      <c r="H721" s="224"/>
    </row>
    <row r="722" spans="1:8" x14ac:dyDescent="0.2">
      <c r="A722" s="223"/>
      <c r="B722" s="223"/>
      <c r="C722" s="223"/>
      <c r="D722" s="246" t="s">
        <v>661</v>
      </c>
      <c r="E722" s="247" t="s">
        <v>200</v>
      </c>
      <c r="F722" s="249">
        <f>B4+(708*B6)</f>
        <v>709</v>
      </c>
      <c r="G722" s="223"/>
      <c r="H722" s="224"/>
    </row>
    <row r="723" spans="1:8" x14ac:dyDescent="0.2">
      <c r="A723" s="223"/>
      <c r="B723" s="223"/>
      <c r="C723" s="223"/>
      <c r="D723" s="246" t="s">
        <v>644</v>
      </c>
      <c r="E723" s="247" t="s">
        <v>200</v>
      </c>
      <c r="F723" s="249">
        <f>B4+(709*B6)</f>
        <v>710</v>
      </c>
      <c r="G723" s="223"/>
      <c r="H723" s="224"/>
    </row>
    <row r="724" spans="1:8" x14ac:dyDescent="0.2">
      <c r="A724" s="223"/>
      <c r="B724" s="223"/>
      <c r="C724" s="223"/>
      <c r="D724" s="246" t="s">
        <v>652</v>
      </c>
      <c r="E724" s="247" t="s">
        <v>200</v>
      </c>
      <c r="F724" s="249">
        <f>B4+(710*B6)</f>
        <v>711</v>
      </c>
      <c r="G724" s="223"/>
      <c r="H724" s="224"/>
    </row>
    <row r="725" spans="1:8" x14ac:dyDescent="0.2">
      <c r="A725" s="223"/>
      <c r="B725" s="223"/>
      <c r="C725" s="223"/>
      <c r="D725" s="246" t="s">
        <v>593</v>
      </c>
      <c r="E725" s="247" t="s">
        <v>200</v>
      </c>
      <c r="F725" s="249">
        <f>B4+(711*B6)</f>
        <v>712</v>
      </c>
      <c r="G725" s="223"/>
      <c r="H725" s="224"/>
    </row>
    <row r="726" spans="1:8" x14ac:dyDescent="0.2">
      <c r="A726" s="223"/>
      <c r="B726" s="223"/>
      <c r="C726" s="223"/>
      <c r="D726" s="246" t="s">
        <v>656</v>
      </c>
      <c r="E726" s="247" t="s">
        <v>200</v>
      </c>
      <c r="F726" s="249">
        <f>B4+(712*B6)</f>
        <v>713</v>
      </c>
      <c r="G726" s="223"/>
      <c r="H726" s="224"/>
    </row>
    <row r="727" spans="1:8" x14ac:dyDescent="0.2">
      <c r="A727" s="223"/>
      <c r="B727" s="223"/>
      <c r="C727" s="223"/>
      <c r="D727" s="246" t="s">
        <v>646</v>
      </c>
      <c r="E727" s="247" t="s">
        <v>200</v>
      </c>
      <c r="F727" s="249">
        <f>B4+(713*B6)</f>
        <v>714</v>
      </c>
      <c r="G727" s="223"/>
      <c r="H727" s="224"/>
    </row>
    <row r="728" spans="1:8" x14ac:dyDescent="0.2">
      <c r="A728" s="223"/>
      <c r="B728" s="223"/>
      <c r="C728" s="223"/>
      <c r="D728" s="246" t="s">
        <v>647</v>
      </c>
      <c r="E728" s="247" t="s">
        <v>200</v>
      </c>
      <c r="F728" s="249">
        <f>B4+(714*B6)</f>
        <v>715</v>
      </c>
      <c r="G728" s="223"/>
      <c r="H728" s="224"/>
    </row>
    <row r="729" spans="1:8" x14ac:dyDescent="0.2">
      <c r="A729" s="223"/>
      <c r="B729" s="223"/>
      <c r="C729" s="223"/>
      <c r="D729" s="246" t="s">
        <v>623</v>
      </c>
      <c r="E729" s="247" t="s">
        <v>200</v>
      </c>
      <c r="F729" s="249">
        <f>B4+(715*B6)</f>
        <v>716</v>
      </c>
      <c r="G729" s="223"/>
      <c r="H729" s="224"/>
    </row>
    <row r="730" spans="1:8" x14ac:dyDescent="0.2">
      <c r="A730" s="223"/>
      <c r="B730" s="223"/>
      <c r="C730" s="223"/>
      <c r="D730" s="246" t="s">
        <v>653</v>
      </c>
      <c r="E730" s="247" t="s">
        <v>200</v>
      </c>
      <c r="F730" s="249">
        <f>B4+(716*B6)</f>
        <v>717</v>
      </c>
      <c r="G730" s="223"/>
      <c r="H730" s="224"/>
    </row>
    <row r="731" spans="1:8" x14ac:dyDescent="0.2">
      <c r="A731" s="223"/>
      <c r="B731" s="223"/>
      <c r="C731" s="223"/>
      <c r="D731" s="246" t="s">
        <v>671</v>
      </c>
      <c r="E731" s="247" t="s">
        <v>200</v>
      </c>
      <c r="F731" s="249">
        <f>B4+(717*B6)</f>
        <v>718</v>
      </c>
      <c r="G731" s="223"/>
      <c r="H731" s="224"/>
    </row>
    <row r="732" spans="1:8" x14ac:dyDescent="0.2">
      <c r="A732" s="223"/>
      <c r="B732" s="223"/>
      <c r="C732" s="223"/>
      <c r="D732" s="246" t="s">
        <v>672</v>
      </c>
      <c r="E732" s="247" t="s">
        <v>200</v>
      </c>
      <c r="F732" s="249">
        <f>B4+(718*B6)</f>
        <v>719</v>
      </c>
      <c r="G732" s="223"/>
      <c r="H732" s="224"/>
    </row>
    <row r="733" spans="1:8" x14ac:dyDescent="0.2">
      <c r="A733" s="223"/>
      <c r="B733" s="223"/>
      <c r="C733" s="223"/>
      <c r="D733" s="246" t="s">
        <v>572</v>
      </c>
      <c r="E733" s="247" t="s">
        <v>200</v>
      </c>
      <c r="F733" s="249">
        <f>B4+(719*B6)</f>
        <v>720</v>
      </c>
      <c r="G733" s="223"/>
      <c r="H733" s="224"/>
    </row>
    <row r="734" spans="1:8" x14ac:dyDescent="0.2">
      <c r="A734" s="223"/>
      <c r="B734" s="223"/>
      <c r="C734" s="223"/>
      <c r="D734" s="246" t="s">
        <v>665</v>
      </c>
      <c r="E734" s="247" t="s">
        <v>200</v>
      </c>
      <c r="F734" s="249">
        <f>B4+(720*B6)</f>
        <v>721</v>
      </c>
      <c r="G734" s="223"/>
      <c r="H734" s="224"/>
    </row>
    <row r="735" spans="1:8" x14ac:dyDescent="0.2">
      <c r="A735" s="223"/>
      <c r="B735" s="223"/>
      <c r="C735" s="223"/>
      <c r="D735" s="246" t="s">
        <v>713</v>
      </c>
      <c r="E735" s="247" t="s">
        <v>200</v>
      </c>
      <c r="F735" s="249">
        <f>B4+(721*B6)</f>
        <v>722</v>
      </c>
      <c r="G735" s="223"/>
      <c r="H735" s="224"/>
    </row>
    <row r="736" spans="1:8" x14ac:dyDescent="0.2">
      <c r="A736" s="223"/>
      <c r="B736" s="223"/>
      <c r="C736" s="223"/>
      <c r="D736" s="246" t="s">
        <v>624</v>
      </c>
      <c r="E736" s="247" t="s">
        <v>200</v>
      </c>
      <c r="F736" s="249">
        <f>B4+(722*B6)</f>
        <v>723</v>
      </c>
      <c r="G736" s="223"/>
      <c r="H736" s="224"/>
    </row>
    <row r="737" spans="1:8" x14ac:dyDescent="0.2">
      <c r="A737" s="223"/>
      <c r="B737" s="223"/>
      <c r="C737" s="223"/>
      <c r="D737" s="246" t="s">
        <v>667</v>
      </c>
      <c r="E737" s="247" t="s">
        <v>200</v>
      </c>
      <c r="F737" s="249">
        <f>B4+(723*B6)</f>
        <v>724</v>
      </c>
      <c r="G737" s="223"/>
      <c r="H737" s="224"/>
    </row>
    <row r="738" spans="1:8" x14ac:dyDescent="0.2">
      <c r="A738" s="223"/>
      <c r="B738" s="223"/>
      <c r="C738" s="223"/>
      <c r="D738" s="246" t="s">
        <v>640</v>
      </c>
      <c r="E738" s="247" t="s">
        <v>200</v>
      </c>
      <c r="F738" s="249">
        <f>B4+(724*B6)</f>
        <v>725</v>
      </c>
      <c r="G738" s="223"/>
      <c r="H738" s="224"/>
    </row>
    <row r="739" spans="1:8" x14ac:dyDescent="0.2">
      <c r="A739" s="223"/>
      <c r="B739" s="223"/>
      <c r="C739" s="223"/>
      <c r="D739" s="246" t="s">
        <v>649</v>
      </c>
      <c r="E739" s="247" t="s">
        <v>200</v>
      </c>
      <c r="F739" s="249">
        <f>B4+(725*B6)</f>
        <v>726</v>
      </c>
      <c r="G739" s="223"/>
      <c r="H739" s="224"/>
    </row>
    <row r="740" spans="1:8" x14ac:dyDescent="0.2">
      <c r="A740" s="223"/>
      <c r="B740" s="223"/>
      <c r="C740" s="223"/>
      <c r="D740" s="246" t="s">
        <v>813</v>
      </c>
      <c r="E740" s="247" t="s">
        <v>200</v>
      </c>
      <c r="F740" s="249">
        <f>B4+(726*B6)</f>
        <v>727</v>
      </c>
      <c r="G740" s="223"/>
      <c r="H740" s="224"/>
    </row>
    <row r="741" spans="1:8" x14ac:dyDescent="0.2">
      <c r="A741" s="223"/>
      <c r="B741" s="223"/>
      <c r="C741" s="223"/>
      <c r="D741" s="246" t="s">
        <v>801</v>
      </c>
      <c r="E741" s="247" t="s">
        <v>200</v>
      </c>
      <c r="F741" s="249">
        <f>B4+(727*B6)</f>
        <v>728</v>
      </c>
      <c r="G741" s="223"/>
      <c r="H741" s="224"/>
    </row>
    <row r="742" spans="1:8" x14ac:dyDescent="0.2">
      <c r="A742" s="223"/>
      <c r="B742" s="223"/>
      <c r="C742" s="223"/>
      <c r="D742" s="246" t="s">
        <v>821</v>
      </c>
      <c r="E742" s="247" t="s">
        <v>200</v>
      </c>
      <c r="F742" s="249">
        <f>B4+(728*B6)</f>
        <v>729</v>
      </c>
      <c r="G742" s="223"/>
      <c r="H742" s="224"/>
    </row>
    <row r="743" spans="1:8" x14ac:dyDescent="0.2">
      <c r="A743" s="223"/>
      <c r="B743" s="223"/>
      <c r="C743" s="223"/>
      <c r="D743" s="246" t="s">
        <v>807</v>
      </c>
      <c r="E743" s="247" t="s">
        <v>200</v>
      </c>
      <c r="F743" s="249">
        <f>B4+(729*B6)</f>
        <v>730</v>
      </c>
      <c r="G743" s="223"/>
      <c r="H743" s="224"/>
    </row>
    <row r="744" spans="1:8" ht="12.75" x14ac:dyDescent="0.2">
      <c r="A744" s="252"/>
      <c r="B744" s="254"/>
      <c r="C744" s="231"/>
      <c r="D744" s="246" t="s">
        <v>823</v>
      </c>
      <c r="E744" s="247" t="s">
        <v>200</v>
      </c>
      <c r="F744" s="249">
        <f>B4+(730*B6)</f>
        <v>731</v>
      </c>
      <c r="G744" s="252"/>
      <c r="H744" s="253"/>
    </row>
    <row r="745" spans="1:8" x14ac:dyDescent="0.2">
      <c r="A745" s="2"/>
      <c r="B745" s="2"/>
      <c r="C745" s="2"/>
      <c r="D745" s="246" t="s">
        <v>805</v>
      </c>
      <c r="E745" s="247" t="s">
        <v>200</v>
      </c>
      <c r="F745" s="249">
        <f>B4+(731*B6)</f>
        <v>732</v>
      </c>
      <c r="G745" s="2"/>
    </row>
    <row r="746" spans="1:8" x14ac:dyDescent="0.2">
      <c r="A746" s="2"/>
      <c r="B746" s="2"/>
      <c r="C746" s="2"/>
      <c r="D746" s="246" t="s">
        <v>727</v>
      </c>
      <c r="E746" s="247" t="s">
        <v>200</v>
      </c>
      <c r="F746" s="249">
        <f>B4+(732*B6)</f>
        <v>733</v>
      </c>
      <c r="G746" s="2"/>
    </row>
    <row r="747" spans="1:8" x14ac:dyDescent="0.2">
      <c r="A747" s="2"/>
      <c r="B747" s="2"/>
      <c r="C747" s="2"/>
      <c r="D747" s="246" t="s">
        <v>794</v>
      </c>
      <c r="E747" s="247" t="s">
        <v>200</v>
      </c>
      <c r="F747" s="249">
        <f>B4+(733*B6)</f>
        <v>734</v>
      </c>
      <c r="G747" s="2"/>
    </row>
    <row r="748" spans="1:8" x14ac:dyDescent="0.2">
      <c r="A748" s="2"/>
      <c r="B748" s="2"/>
      <c r="C748" s="2"/>
      <c r="D748" s="246" t="s">
        <v>730</v>
      </c>
      <c r="E748" s="247" t="s">
        <v>200</v>
      </c>
      <c r="F748" s="249">
        <f>B4+(734*B6)</f>
        <v>735</v>
      </c>
      <c r="G748" s="2"/>
    </row>
    <row r="749" spans="1:8" x14ac:dyDescent="0.2">
      <c r="A749" s="2"/>
      <c r="B749" s="2"/>
      <c r="C749" s="2"/>
      <c r="D749" s="246" t="s">
        <v>791</v>
      </c>
      <c r="E749" s="247" t="s">
        <v>200</v>
      </c>
      <c r="F749" s="249">
        <f>B4+(735*B6)</f>
        <v>736</v>
      </c>
      <c r="G749" s="2"/>
    </row>
    <row r="750" spans="1:8" x14ac:dyDescent="0.2">
      <c r="A750" s="2"/>
      <c r="B750" s="2"/>
      <c r="C750" s="2"/>
      <c r="D750" s="246" t="s">
        <v>742</v>
      </c>
      <c r="E750" s="247" t="s">
        <v>200</v>
      </c>
      <c r="F750" s="249">
        <f>B4+(736*B6)</f>
        <v>737</v>
      </c>
      <c r="G750" s="2"/>
    </row>
    <row r="751" spans="1:8" x14ac:dyDescent="0.2">
      <c r="A751" s="2"/>
      <c r="B751" s="2"/>
      <c r="C751" s="2"/>
      <c r="D751" s="246" t="s">
        <v>779</v>
      </c>
      <c r="E751" s="247" t="s">
        <v>200</v>
      </c>
      <c r="F751" s="249">
        <f>B4+(737*B6)</f>
        <v>738</v>
      </c>
      <c r="G751" s="2"/>
    </row>
    <row r="752" spans="1:8" x14ac:dyDescent="0.2">
      <c r="A752" s="2"/>
      <c r="B752" s="2"/>
      <c r="C752" s="2"/>
      <c r="D752" s="246" t="s">
        <v>745</v>
      </c>
      <c r="E752" s="247" t="s">
        <v>200</v>
      </c>
      <c r="F752" s="249">
        <f>B4+(738*B6)</f>
        <v>739</v>
      </c>
      <c r="G752" s="2"/>
    </row>
    <row r="753" spans="1:7" x14ac:dyDescent="0.2">
      <c r="A753" s="2"/>
      <c r="B753" s="2"/>
      <c r="C753" s="2"/>
      <c r="D753" s="246" t="s">
        <v>776</v>
      </c>
      <c r="E753" s="247" t="s">
        <v>200</v>
      </c>
      <c r="F753" s="249">
        <f>B4+(739*B6)</f>
        <v>740</v>
      </c>
      <c r="G753" s="2"/>
    </row>
    <row r="754" spans="1:7" x14ac:dyDescent="0.2">
      <c r="A754" s="2"/>
      <c r="B754" s="2"/>
      <c r="C754" s="2"/>
      <c r="D754" s="246" t="s">
        <v>758</v>
      </c>
      <c r="E754" s="247" t="s">
        <v>200</v>
      </c>
      <c r="F754" s="249">
        <f>B4+(740*B6)</f>
        <v>741</v>
      </c>
      <c r="G754" s="2"/>
    </row>
    <row r="755" spans="1:7" x14ac:dyDescent="0.2">
      <c r="A755" s="2"/>
      <c r="B755" s="2"/>
      <c r="C755" s="2"/>
      <c r="D755" s="246" t="s">
        <v>761</v>
      </c>
      <c r="E755" s="247" t="s">
        <v>200</v>
      </c>
      <c r="F755" s="249">
        <f>B4+(741*B6)</f>
        <v>742</v>
      </c>
      <c r="G755" s="2"/>
    </row>
    <row r="756" spans="1:7" x14ac:dyDescent="0.2">
      <c r="A756" s="2"/>
      <c r="B756" s="2"/>
      <c r="C756" s="2"/>
      <c r="D756" s="246" t="s">
        <v>753</v>
      </c>
      <c r="E756" s="247" t="s">
        <v>200</v>
      </c>
      <c r="F756" s="249">
        <f>B4+(742*B6)</f>
        <v>743</v>
      </c>
      <c r="G756" s="2"/>
    </row>
    <row r="757" spans="1:7" x14ac:dyDescent="0.2">
      <c r="A757" s="2"/>
      <c r="B757" s="2"/>
      <c r="C757" s="2"/>
      <c r="D757" s="246" t="s">
        <v>750</v>
      </c>
      <c r="E757" s="247" t="s">
        <v>200</v>
      </c>
      <c r="F757" s="249">
        <f>B4+(743*B6)</f>
        <v>744</v>
      </c>
      <c r="G757" s="2"/>
    </row>
    <row r="758" spans="1:7" x14ac:dyDescent="0.2">
      <c r="A758" s="2"/>
      <c r="B758" s="2"/>
      <c r="C758" s="2"/>
      <c r="D758" s="246" t="s">
        <v>733</v>
      </c>
      <c r="E758" s="247" t="s">
        <v>200</v>
      </c>
      <c r="F758" s="249">
        <f>B4+(744*B6)</f>
        <v>745</v>
      </c>
      <c r="G758" s="2"/>
    </row>
    <row r="759" spans="1:7" x14ac:dyDescent="0.2">
      <c r="A759" s="2"/>
      <c r="B759" s="2"/>
      <c r="C759" s="2"/>
      <c r="D759" s="246" t="s">
        <v>771</v>
      </c>
      <c r="E759" s="247" t="s">
        <v>200</v>
      </c>
      <c r="F759" s="249">
        <f>B4+(745*B6)</f>
        <v>746</v>
      </c>
      <c r="G759" s="2"/>
    </row>
    <row r="760" spans="1:7" x14ac:dyDescent="0.2">
      <c r="A760" s="2"/>
      <c r="B760" s="2"/>
      <c r="C760" s="2"/>
      <c r="D760" s="246" t="s">
        <v>737</v>
      </c>
      <c r="E760" s="247" t="s">
        <v>200</v>
      </c>
      <c r="F760" s="249">
        <f>B4+(746*B6)</f>
        <v>747</v>
      </c>
      <c r="G760" s="2"/>
    </row>
    <row r="761" spans="1:7" x14ac:dyDescent="0.2">
      <c r="A761" s="2"/>
      <c r="B761" s="2"/>
      <c r="C761" s="2"/>
      <c r="D761" s="246" t="s">
        <v>768</v>
      </c>
      <c r="E761" s="247" t="s">
        <v>200</v>
      </c>
      <c r="F761" s="249">
        <f>B4+(747*B6)</f>
        <v>748</v>
      </c>
      <c r="G761" s="2"/>
    </row>
    <row r="762" spans="1:7" x14ac:dyDescent="0.2">
      <c r="A762" s="2"/>
      <c r="B762" s="2"/>
      <c r="C762" s="2"/>
      <c r="D762" s="246" t="s">
        <v>719</v>
      </c>
      <c r="E762" s="247" t="s">
        <v>200</v>
      </c>
      <c r="F762" s="249">
        <f>B4+(748*B6)</f>
        <v>749</v>
      </c>
      <c r="G762" s="2"/>
    </row>
    <row r="763" spans="1:7" x14ac:dyDescent="0.2">
      <c r="A763" s="2"/>
      <c r="B763" s="2"/>
      <c r="C763" s="2"/>
      <c r="D763" s="246" t="s">
        <v>786</v>
      </c>
      <c r="E763" s="247" t="s">
        <v>200</v>
      </c>
      <c r="F763" s="249">
        <f>B4+(749*B6)</f>
        <v>750</v>
      </c>
      <c r="G763" s="2"/>
    </row>
    <row r="764" spans="1:7" x14ac:dyDescent="0.2">
      <c r="A764" s="2"/>
      <c r="B764" s="2"/>
      <c r="C764" s="2"/>
      <c r="D764" s="246" t="s">
        <v>722</v>
      </c>
      <c r="E764" s="247" t="s">
        <v>200</v>
      </c>
      <c r="F764" s="249">
        <f>B4+(750*B6)</f>
        <v>751</v>
      </c>
      <c r="G764" s="2"/>
    </row>
    <row r="765" spans="1:7" x14ac:dyDescent="0.2">
      <c r="A765" s="2"/>
      <c r="B765" s="2"/>
      <c r="C765" s="2"/>
      <c r="D765" s="246" t="s">
        <v>783</v>
      </c>
      <c r="E765" s="247" t="s">
        <v>200</v>
      </c>
      <c r="F765" s="249">
        <f>B4+(751*B6)</f>
        <v>752</v>
      </c>
      <c r="G765" s="2"/>
    </row>
    <row r="766" spans="1:7" x14ac:dyDescent="0.2">
      <c r="A766" s="2"/>
      <c r="B766" s="2"/>
      <c r="C766" s="2"/>
      <c r="D766" s="246" t="s">
        <v>814</v>
      </c>
      <c r="E766" s="247" t="s">
        <v>200</v>
      </c>
      <c r="F766" s="249">
        <f>B4+(752*B6)</f>
        <v>753</v>
      </c>
      <c r="G766" s="2"/>
    </row>
    <row r="767" spans="1:7" x14ac:dyDescent="0.2">
      <c r="A767" s="2"/>
      <c r="B767" s="2"/>
      <c r="C767" s="2"/>
      <c r="D767" s="246" t="s">
        <v>800</v>
      </c>
      <c r="E767" s="247" t="s">
        <v>200</v>
      </c>
      <c r="F767" s="249">
        <f>B4+(753*B6)</f>
        <v>754</v>
      </c>
      <c r="G767" s="2"/>
    </row>
    <row r="768" spans="1:7" x14ac:dyDescent="0.2">
      <c r="A768" s="2"/>
      <c r="B768" s="2"/>
      <c r="C768" s="2"/>
      <c r="D768" s="246" t="s">
        <v>816</v>
      </c>
      <c r="E768" s="247" t="s">
        <v>200</v>
      </c>
      <c r="F768" s="249">
        <f>B4+(754*B6)</f>
        <v>755</v>
      </c>
      <c r="G768" s="2"/>
    </row>
    <row r="769" spans="1:7" x14ac:dyDescent="0.2">
      <c r="A769" s="2"/>
      <c r="B769" s="2"/>
      <c r="C769" s="2"/>
      <c r="D769" s="246" t="s">
        <v>798</v>
      </c>
      <c r="E769" s="247" t="s">
        <v>200</v>
      </c>
      <c r="F769" s="249">
        <f>B4+(755*B6)</f>
        <v>756</v>
      </c>
      <c r="G769" s="2"/>
    </row>
    <row r="770" spans="1:7" x14ac:dyDescent="0.2">
      <c r="A770" s="2"/>
      <c r="B770" s="2"/>
      <c r="C770" s="2"/>
      <c r="D770" s="246" t="s">
        <v>812</v>
      </c>
      <c r="E770" s="247" t="s">
        <v>200</v>
      </c>
      <c r="F770" s="249">
        <f>B4+(756*B6)</f>
        <v>757</v>
      </c>
      <c r="G770" s="2"/>
    </row>
    <row r="771" spans="1:7" x14ac:dyDescent="0.2">
      <c r="A771" s="2"/>
      <c r="B771" s="2"/>
      <c r="C771" s="2"/>
      <c r="D771" s="246" t="s">
        <v>802</v>
      </c>
      <c r="E771" s="247" t="s">
        <v>200</v>
      </c>
      <c r="F771" s="249">
        <f>B4+(757*B6)</f>
        <v>758</v>
      </c>
      <c r="G771" s="2"/>
    </row>
    <row r="772" spans="1:7" x14ac:dyDescent="0.2">
      <c r="A772" s="2"/>
      <c r="B772" s="2"/>
      <c r="C772" s="2"/>
      <c r="D772" s="246" t="s">
        <v>817</v>
      </c>
      <c r="E772" s="247" t="s">
        <v>200</v>
      </c>
      <c r="F772" s="249">
        <f>B4+(758*B6)</f>
        <v>759</v>
      </c>
      <c r="G772" s="2"/>
    </row>
    <row r="773" spans="1:7" x14ac:dyDescent="0.2">
      <c r="A773" s="2"/>
      <c r="B773" s="2"/>
      <c r="C773" s="2"/>
      <c r="D773" s="246" t="s">
        <v>797</v>
      </c>
      <c r="E773" s="247" t="s">
        <v>200</v>
      </c>
      <c r="F773" s="249">
        <f>B4+(759*B6)</f>
        <v>760</v>
      </c>
      <c r="G773" s="2"/>
    </row>
    <row r="774" spans="1:7" x14ac:dyDescent="0.2">
      <c r="A774" s="2"/>
      <c r="B774" s="2"/>
      <c r="C774" s="2"/>
      <c r="D774" s="246" t="s">
        <v>718</v>
      </c>
      <c r="E774" s="247" t="s">
        <v>200</v>
      </c>
      <c r="F774" s="249">
        <f>B4+(760*B6)</f>
        <v>761</v>
      </c>
      <c r="G774" s="2"/>
    </row>
    <row r="775" spans="1:7" x14ac:dyDescent="0.2">
      <c r="A775" s="2"/>
      <c r="B775" s="2"/>
      <c r="C775" s="2"/>
      <c r="D775" s="246" t="s">
        <v>787</v>
      </c>
      <c r="E775" s="247" t="s">
        <v>200</v>
      </c>
      <c r="F775" s="249">
        <f>B4+(761*B6)</f>
        <v>762</v>
      </c>
      <c r="G775" s="2"/>
    </row>
    <row r="776" spans="1:7" x14ac:dyDescent="0.2">
      <c r="A776" s="2"/>
      <c r="B776" s="2"/>
      <c r="C776" s="2"/>
      <c r="D776" s="246" t="s">
        <v>723</v>
      </c>
      <c r="E776" s="247" t="s">
        <v>200</v>
      </c>
      <c r="F776" s="249">
        <f>B4+(762*B6)</f>
        <v>763</v>
      </c>
      <c r="G776" s="2"/>
    </row>
    <row r="777" spans="1:7" x14ac:dyDescent="0.2">
      <c r="A777" s="2"/>
      <c r="B777" s="2"/>
      <c r="C777" s="2"/>
      <c r="D777" s="246" t="s">
        <v>782</v>
      </c>
      <c r="E777" s="247" t="s">
        <v>200</v>
      </c>
      <c r="F777" s="249">
        <f>B4+(763*B6)</f>
        <v>764</v>
      </c>
      <c r="G777" s="2"/>
    </row>
    <row r="778" spans="1:7" x14ac:dyDescent="0.2">
      <c r="A778" s="2"/>
      <c r="B778" s="2"/>
      <c r="C778" s="2"/>
      <c r="D778" s="246" t="s">
        <v>732</v>
      </c>
      <c r="E778" s="247" t="s">
        <v>200</v>
      </c>
      <c r="F778" s="249">
        <f>B4+(764*B6)</f>
        <v>765</v>
      </c>
      <c r="G778" s="2"/>
    </row>
    <row r="779" spans="1:7" x14ac:dyDescent="0.2">
      <c r="A779" s="2"/>
      <c r="B779" s="2"/>
      <c r="C779" s="2"/>
      <c r="D779" s="246" t="s">
        <v>772</v>
      </c>
      <c r="E779" s="247" t="s">
        <v>200</v>
      </c>
      <c r="F779" s="249">
        <f>B4+(765*B6)</f>
        <v>766</v>
      </c>
      <c r="G779" s="2"/>
    </row>
    <row r="780" spans="1:7" x14ac:dyDescent="0.2">
      <c r="A780" s="2"/>
      <c r="B780" s="2"/>
      <c r="C780" s="2"/>
      <c r="D780" s="246" t="s">
        <v>738</v>
      </c>
      <c r="E780" s="247" t="s">
        <v>200</v>
      </c>
      <c r="F780" s="249">
        <f>B4+(766*B6)</f>
        <v>767</v>
      </c>
      <c r="G780" s="2"/>
    </row>
    <row r="781" spans="1:7" x14ac:dyDescent="0.2">
      <c r="A781" s="2"/>
      <c r="B781" s="2"/>
      <c r="C781" s="2"/>
      <c r="D781" s="246" t="s">
        <v>767</v>
      </c>
      <c r="E781" s="247" t="s">
        <v>200</v>
      </c>
      <c r="F781" s="249">
        <f>B4+(767*B6)</f>
        <v>768</v>
      </c>
      <c r="G781" s="2"/>
    </row>
    <row r="782" spans="1:7" x14ac:dyDescent="0.2">
      <c r="A782" s="2"/>
      <c r="B782" s="2"/>
      <c r="C782" s="2"/>
      <c r="D782" s="246" t="s">
        <v>749</v>
      </c>
      <c r="E782" s="247" t="s">
        <v>200</v>
      </c>
      <c r="F782" s="249">
        <f>B4+(768*B6)</f>
        <v>769</v>
      </c>
      <c r="G782" s="2"/>
    </row>
    <row r="783" spans="1:7" x14ac:dyDescent="0.2">
      <c r="A783" s="2"/>
      <c r="B783" s="2"/>
      <c r="C783" s="2"/>
      <c r="D783" s="246" t="s">
        <v>754</v>
      </c>
      <c r="E783" s="247" t="s">
        <v>200</v>
      </c>
      <c r="F783" s="249">
        <f>B4+(769*B6)</f>
        <v>770</v>
      </c>
      <c r="G783" s="2"/>
    </row>
    <row r="784" spans="1:7" x14ac:dyDescent="0.2">
      <c r="A784" s="2"/>
      <c r="B784" s="2"/>
      <c r="C784" s="2"/>
      <c r="D784" s="246" t="s">
        <v>762</v>
      </c>
      <c r="E784" s="247" t="s">
        <v>200</v>
      </c>
      <c r="F784" s="249">
        <f>B4+(770*B6)</f>
        <v>771</v>
      </c>
      <c r="G784" s="2"/>
    </row>
    <row r="785" spans="1:7" x14ac:dyDescent="0.2">
      <c r="A785" s="2"/>
      <c r="B785" s="2"/>
      <c r="C785" s="2"/>
      <c r="D785" s="246" t="s">
        <v>757</v>
      </c>
      <c r="E785" s="247" t="s">
        <v>200</v>
      </c>
      <c r="F785" s="249">
        <f>B4+(771*B6)</f>
        <v>772</v>
      </c>
      <c r="G785" s="2"/>
    </row>
    <row r="786" spans="1:7" x14ac:dyDescent="0.2">
      <c r="A786" s="2"/>
      <c r="B786" s="2"/>
      <c r="C786" s="2"/>
      <c r="D786" s="246" t="s">
        <v>741</v>
      </c>
      <c r="E786" s="247" t="s">
        <v>200</v>
      </c>
      <c r="F786" s="249">
        <f>B4+(772*B6)</f>
        <v>773</v>
      </c>
      <c r="G786" s="2"/>
    </row>
    <row r="787" spans="1:7" x14ac:dyDescent="0.2">
      <c r="A787" s="2"/>
      <c r="B787" s="2"/>
      <c r="C787" s="2"/>
      <c r="D787" s="246" t="s">
        <v>780</v>
      </c>
      <c r="E787" s="247" t="s">
        <v>200</v>
      </c>
      <c r="F787" s="249">
        <f>B4+(773*B6)</f>
        <v>774</v>
      </c>
      <c r="G787" s="2"/>
    </row>
    <row r="788" spans="1:7" x14ac:dyDescent="0.2">
      <c r="A788" s="2"/>
      <c r="B788" s="2"/>
      <c r="C788" s="2"/>
      <c r="D788" s="246" t="s">
        <v>746</v>
      </c>
      <c r="E788" s="247" t="s">
        <v>200</v>
      </c>
      <c r="F788" s="249">
        <f>B4+(774*B6)</f>
        <v>775</v>
      </c>
      <c r="G788" s="2"/>
    </row>
    <row r="789" spans="1:7" x14ac:dyDescent="0.2">
      <c r="A789" s="2"/>
      <c r="B789" s="2"/>
      <c r="C789" s="2"/>
      <c r="D789" s="246" t="s">
        <v>775</v>
      </c>
      <c r="E789" s="247" t="s">
        <v>200</v>
      </c>
      <c r="F789" s="249">
        <f>B4+(775*B6)</f>
        <v>776</v>
      </c>
      <c r="G789" s="2"/>
    </row>
    <row r="790" spans="1:7" x14ac:dyDescent="0.2">
      <c r="A790" s="2"/>
      <c r="B790" s="2"/>
      <c r="C790" s="2"/>
      <c r="D790" s="246" t="s">
        <v>726</v>
      </c>
      <c r="E790" s="247" t="s">
        <v>200</v>
      </c>
      <c r="F790" s="249">
        <f>B4+(776*B6)</f>
        <v>777</v>
      </c>
      <c r="G790" s="2"/>
    </row>
    <row r="791" spans="1:7" x14ac:dyDescent="0.2">
      <c r="A791" s="2"/>
      <c r="B791" s="2"/>
      <c r="C791" s="2"/>
      <c r="D791" s="246" t="s">
        <v>795</v>
      </c>
      <c r="E791" s="247" t="s">
        <v>200</v>
      </c>
      <c r="F791" s="249">
        <f>B4+(777*B6)</f>
        <v>778</v>
      </c>
      <c r="G791" s="2"/>
    </row>
    <row r="792" spans="1:7" x14ac:dyDescent="0.2">
      <c r="A792" s="2"/>
      <c r="B792" s="2"/>
      <c r="C792" s="2"/>
      <c r="D792" s="246" t="s">
        <v>731</v>
      </c>
      <c r="E792" s="247" t="s">
        <v>200</v>
      </c>
      <c r="F792" s="249">
        <f>B4+(778*B6)</f>
        <v>779</v>
      </c>
      <c r="G792" s="2"/>
    </row>
    <row r="793" spans="1:7" x14ac:dyDescent="0.2">
      <c r="A793" s="2"/>
      <c r="B793" s="2"/>
      <c r="C793" s="2"/>
      <c r="D793" s="246" t="s">
        <v>790</v>
      </c>
      <c r="E793" s="247" t="s">
        <v>200</v>
      </c>
      <c r="F793" s="249">
        <f>B4+(779*B6)</f>
        <v>780</v>
      </c>
      <c r="G793" s="2"/>
    </row>
    <row r="794" spans="1:7" x14ac:dyDescent="0.2">
      <c r="A794" s="2"/>
      <c r="B794" s="2"/>
      <c r="C794" s="2"/>
      <c r="D794" s="246" t="s">
        <v>819</v>
      </c>
      <c r="E794" s="247" t="s">
        <v>200</v>
      </c>
      <c r="F794" s="249">
        <f>B4+(780*B6)</f>
        <v>781</v>
      </c>
      <c r="G794" s="2"/>
    </row>
    <row r="795" spans="1:7" x14ac:dyDescent="0.2">
      <c r="A795" s="2"/>
      <c r="B795" s="2"/>
      <c r="C795" s="2"/>
      <c r="D795" s="246" t="s">
        <v>809</v>
      </c>
      <c r="E795" s="247" t="s">
        <v>200</v>
      </c>
      <c r="F795" s="249">
        <f>B4+(781*B6)</f>
        <v>782</v>
      </c>
      <c r="G795" s="2"/>
    </row>
    <row r="796" spans="1:7" x14ac:dyDescent="0.2">
      <c r="A796" s="2"/>
      <c r="B796" s="2"/>
      <c r="C796" s="2"/>
      <c r="D796" s="246" t="s">
        <v>824</v>
      </c>
      <c r="E796" s="247" t="s">
        <v>200</v>
      </c>
      <c r="F796" s="249">
        <f>B4+(782*B6)</f>
        <v>783</v>
      </c>
      <c r="G796" s="2"/>
    </row>
    <row r="797" spans="1:7" ht="12.75" thickBot="1" x14ac:dyDescent="0.25">
      <c r="A797" s="2"/>
      <c r="B797" s="2"/>
      <c r="C797" s="2"/>
      <c r="D797" s="251" t="s">
        <v>804</v>
      </c>
      <c r="E797" s="250" t="s">
        <v>200</v>
      </c>
      <c r="F797" s="255">
        <f>B4+(783*B6)</f>
        <v>784</v>
      </c>
      <c r="G797" s="2"/>
    </row>
    <row r="798" spans="1:7" x14ac:dyDescent="0.2">
      <c r="A798" s="2"/>
      <c r="B798" s="2"/>
      <c r="C798" s="2"/>
      <c r="D798" s="128"/>
      <c r="E798" s="128"/>
      <c r="F798" s="128"/>
      <c r="G798" s="2"/>
    </row>
    <row r="799" spans="1:7" x14ac:dyDescent="0.2">
      <c r="A799" s="2"/>
      <c r="B799" s="2"/>
      <c r="C799" s="2"/>
      <c r="D799" s="29" t="s">
        <v>385</v>
      </c>
      <c r="E799" s="2"/>
      <c r="F799" s="2"/>
      <c r="G799" s="2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95E1D-6AAA-47E3-A755-207C147E6115}">
  <sheetPr>
    <tabColor rgb="FF0070C0"/>
  </sheetPr>
  <dimension ref="A1:AN858"/>
  <sheetViews>
    <sheetView workbookViewId="0"/>
  </sheetViews>
  <sheetFormatPr defaultRowHeight="12" x14ac:dyDescent="0.2"/>
  <cols>
    <col min="1" max="1" width="5" style="3" customWidth="1"/>
    <col min="2" max="2" width="6.7109375" style="3" customWidth="1"/>
    <col min="3" max="3" width="4.140625" style="3" customWidth="1"/>
    <col min="4" max="5" width="5" style="3" customWidth="1"/>
    <col min="6" max="6" width="6.7109375" style="3" customWidth="1"/>
    <col min="7" max="7" width="6.5703125" style="3" customWidth="1"/>
    <col min="8" max="8" width="3.7109375" style="3" customWidth="1"/>
    <col min="9" max="9" width="3.85546875" style="3" customWidth="1"/>
    <col min="10" max="38" width="7.85546875" style="3" customWidth="1"/>
    <col min="39" max="39" width="10.85546875" style="3" customWidth="1"/>
    <col min="40" max="41" width="3.85546875" style="3" customWidth="1"/>
    <col min="42" max="16384" width="9.140625" style="3"/>
  </cols>
  <sheetData>
    <row r="1" spans="1:40" ht="12.75" customHeight="1" thickBot="1" x14ac:dyDescent="0.25">
      <c r="A1" s="1" t="s">
        <v>304</v>
      </c>
      <c r="B1" s="223"/>
      <c r="C1" s="223"/>
      <c r="D1" s="223"/>
      <c r="E1" s="223"/>
      <c r="F1" s="223"/>
      <c r="G1" s="223"/>
      <c r="H1" s="224"/>
    </row>
    <row r="2" spans="1:40" ht="12.75" customHeight="1" thickBot="1" x14ac:dyDescent="0.3">
      <c r="A2" s="223"/>
      <c r="B2" s="225" t="s">
        <v>0</v>
      </c>
      <c r="C2" s="225"/>
      <c r="D2" s="226"/>
      <c r="E2" s="226"/>
      <c r="F2" s="227"/>
      <c r="G2" s="223"/>
      <c r="H2" s="224"/>
      <c r="I2" s="2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265"/>
      <c r="X2" s="266" t="s">
        <v>826</v>
      </c>
      <c r="Y2" s="265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30"/>
    </row>
    <row r="3" spans="1:40" ht="12.75" x14ac:dyDescent="0.2">
      <c r="A3" s="223"/>
      <c r="B3" s="223"/>
      <c r="C3" s="223"/>
      <c r="D3" s="223"/>
      <c r="E3" s="223"/>
      <c r="F3" s="223"/>
      <c r="G3" s="229"/>
      <c r="H3" s="230"/>
      <c r="I3" s="131"/>
      <c r="J3" s="276">
        <v>494</v>
      </c>
      <c r="K3" s="277">
        <v>88</v>
      </c>
      <c r="L3" s="277">
        <v>810</v>
      </c>
      <c r="M3" s="277">
        <v>123</v>
      </c>
      <c r="N3" s="277">
        <v>808</v>
      </c>
      <c r="O3" s="277">
        <v>169</v>
      </c>
      <c r="P3" s="277">
        <v>500</v>
      </c>
      <c r="Q3" s="277">
        <v>47</v>
      </c>
      <c r="R3" s="277">
        <v>734</v>
      </c>
      <c r="S3" s="277">
        <v>128</v>
      </c>
      <c r="T3" s="277">
        <v>736</v>
      </c>
      <c r="U3" s="277">
        <v>772</v>
      </c>
      <c r="V3" s="277">
        <v>709</v>
      </c>
      <c r="W3" s="277">
        <v>58</v>
      </c>
      <c r="X3" s="278">
        <v>520</v>
      </c>
      <c r="Y3" s="277">
        <v>56</v>
      </c>
      <c r="Z3" s="277">
        <v>799</v>
      </c>
      <c r="AA3" s="277">
        <v>389</v>
      </c>
      <c r="AB3" s="277">
        <v>446</v>
      </c>
      <c r="AC3" s="277">
        <v>387</v>
      </c>
      <c r="AD3" s="277">
        <v>443</v>
      </c>
      <c r="AE3" s="277">
        <v>385</v>
      </c>
      <c r="AF3" s="277">
        <v>442</v>
      </c>
      <c r="AG3" s="277">
        <v>383</v>
      </c>
      <c r="AH3" s="277">
        <v>440</v>
      </c>
      <c r="AI3" s="277">
        <v>381</v>
      </c>
      <c r="AJ3" s="277">
        <v>438</v>
      </c>
      <c r="AK3" s="277">
        <v>379</v>
      </c>
      <c r="AL3" s="296">
        <v>145</v>
      </c>
      <c r="AM3" s="297">
        <f t="shared" ref="AM3:AM31" si="0">SUMSQ(J3:AL3)</f>
        <v>6849249</v>
      </c>
      <c r="AN3" s="132"/>
    </row>
    <row r="4" spans="1:40" ht="12.75" x14ac:dyDescent="0.2">
      <c r="A4" s="231" t="s">
        <v>18</v>
      </c>
      <c r="B4" s="232">
        <v>1</v>
      </c>
      <c r="C4" s="223"/>
      <c r="D4" s="233" t="s">
        <v>19</v>
      </c>
      <c r="E4" s="223"/>
      <c r="F4" s="234" t="s">
        <v>20</v>
      </c>
      <c r="G4" s="223"/>
      <c r="H4" s="224"/>
      <c r="I4" s="131"/>
      <c r="J4" s="279">
        <v>696</v>
      </c>
      <c r="K4" s="280">
        <v>117</v>
      </c>
      <c r="L4" s="281">
        <v>326</v>
      </c>
      <c r="M4" s="281">
        <v>403</v>
      </c>
      <c r="N4" s="281">
        <v>498</v>
      </c>
      <c r="O4" s="281">
        <v>401</v>
      </c>
      <c r="P4" s="281">
        <v>732</v>
      </c>
      <c r="Q4" s="281">
        <v>211</v>
      </c>
      <c r="R4" s="281">
        <v>502</v>
      </c>
      <c r="S4" s="281">
        <v>161</v>
      </c>
      <c r="T4" s="281">
        <v>309</v>
      </c>
      <c r="U4" s="281">
        <v>101</v>
      </c>
      <c r="V4" s="281">
        <v>361</v>
      </c>
      <c r="W4" s="281">
        <v>335</v>
      </c>
      <c r="X4" s="282">
        <v>450</v>
      </c>
      <c r="Y4" s="281">
        <v>321</v>
      </c>
      <c r="Z4" s="281">
        <v>522</v>
      </c>
      <c r="AA4" s="281">
        <v>337</v>
      </c>
      <c r="AB4" s="281">
        <v>508</v>
      </c>
      <c r="AC4" s="281">
        <v>339</v>
      </c>
      <c r="AD4" s="281">
        <v>796</v>
      </c>
      <c r="AE4" s="281">
        <v>37</v>
      </c>
      <c r="AF4" s="281">
        <v>792</v>
      </c>
      <c r="AG4" s="281">
        <v>35</v>
      </c>
      <c r="AH4" s="281">
        <v>791</v>
      </c>
      <c r="AI4" s="281">
        <v>33</v>
      </c>
      <c r="AJ4" s="281">
        <v>790</v>
      </c>
      <c r="AK4" s="283">
        <v>517</v>
      </c>
      <c r="AL4" s="291">
        <v>788</v>
      </c>
      <c r="AM4" s="298">
        <f t="shared" si="0"/>
        <v>6849249</v>
      </c>
      <c r="AN4" s="132"/>
    </row>
    <row r="5" spans="1:40" ht="12.75" x14ac:dyDescent="0.2">
      <c r="A5" s="223"/>
      <c r="B5" s="223"/>
      <c r="C5" s="223"/>
      <c r="D5" s="223"/>
      <c r="E5" s="223"/>
      <c r="F5" s="223"/>
      <c r="G5" s="223"/>
      <c r="H5" s="224"/>
      <c r="I5" s="131"/>
      <c r="J5" s="279">
        <v>406</v>
      </c>
      <c r="K5" s="281">
        <v>174</v>
      </c>
      <c r="L5" s="280">
        <v>699</v>
      </c>
      <c r="M5" s="281">
        <v>170</v>
      </c>
      <c r="N5" s="281">
        <v>730</v>
      </c>
      <c r="O5" s="281">
        <v>124</v>
      </c>
      <c r="P5" s="281">
        <v>690</v>
      </c>
      <c r="Q5" s="281">
        <v>171</v>
      </c>
      <c r="R5" s="281">
        <v>589</v>
      </c>
      <c r="S5" s="281">
        <v>99</v>
      </c>
      <c r="T5" s="281">
        <v>707</v>
      </c>
      <c r="U5" s="281">
        <v>164</v>
      </c>
      <c r="V5" s="281">
        <v>655</v>
      </c>
      <c r="W5" s="281">
        <v>826</v>
      </c>
      <c r="X5" s="282">
        <v>744</v>
      </c>
      <c r="Y5" s="281">
        <v>391</v>
      </c>
      <c r="Z5" s="281">
        <v>448</v>
      </c>
      <c r="AA5" s="281">
        <v>41</v>
      </c>
      <c r="AB5" s="281">
        <v>798</v>
      </c>
      <c r="AC5" s="281">
        <v>39</v>
      </c>
      <c r="AD5" s="281">
        <v>510</v>
      </c>
      <c r="AE5" s="281">
        <v>341</v>
      </c>
      <c r="AF5" s="281">
        <v>512</v>
      </c>
      <c r="AG5" s="281">
        <v>343</v>
      </c>
      <c r="AH5" s="281">
        <v>514</v>
      </c>
      <c r="AI5" s="281">
        <v>345</v>
      </c>
      <c r="AJ5" s="283">
        <v>114</v>
      </c>
      <c r="AK5" s="281">
        <v>347</v>
      </c>
      <c r="AL5" s="291">
        <v>518</v>
      </c>
      <c r="AM5" s="298">
        <f t="shared" si="0"/>
        <v>6849249</v>
      </c>
      <c r="AN5" s="132"/>
    </row>
    <row r="6" spans="1:40" ht="12.75" x14ac:dyDescent="0.2">
      <c r="A6" s="231" t="s">
        <v>55</v>
      </c>
      <c r="B6" s="232">
        <v>1</v>
      </c>
      <c r="C6" s="223"/>
      <c r="D6" s="233" t="s">
        <v>56</v>
      </c>
      <c r="E6" s="223"/>
      <c r="F6" s="233" t="s">
        <v>57</v>
      </c>
      <c r="G6" s="223"/>
      <c r="H6" s="224"/>
      <c r="I6" s="131"/>
      <c r="J6" s="279">
        <v>464</v>
      </c>
      <c r="K6" s="281">
        <v>405</v>
      </c>
      <c r="L6" s="281">
        <v>462</v>
      </c>
      <c r="M6" s="280">
        <v>91</v>
      </c>
      <c r="N6" s="281">
        <v>663</v>
      </c>
      <c r="O6" s="281">
        <v>207</v>
      </c>
      <c r="P6" s="281">
        <v>197</v>
      </c>
      <c r="Q6" s="281">
        <v>323</v>
      </c>
      <c r="R6" s="281">
        <v>659</v>
      </c>
      <c r="S6" s="281">
        <v>216</v>
      </c>
      <c r="T6" s="281">
        <v>504</v>
      </c>
      <c r="U6" s="281">
        <v>189</v>
      </c>
      <c r="V6" s="281">
        <v>506</v>
      </c>
      <c r="W6" s="281">
        <v>204</v>
      </c>
      <c r="X6" s="282">
        <v>647</v>
      </c>
      <c r="Y6" s="281">
        <v>219</v>
      </c>
      <c r="Z6" s="281">
        <v>650</v>
      </c>
      <c r="AA6" s="281">
        <v>186</v>
      </c>
      <c r="AB6" s="281">
        <v>711</v>
      </c>
      <c r="AC6" s="281">
        <v>107</v>
      </c>
      <c r="AD6" s="281">
        <v>746</v>
      </c>
      <c r="AE6" s="281">
        <v>109</v>
      </c>
      <c r="AF6" s="281">
        <v>753</v>
      </c>
      <c r="AG6" s="281">
        <v>111</v>
      </c>
      <c r="AH6" s="281">
        <v>748</v>
      </c>
      <c r="AI6" s="283">
        <v>515</v>
      </c>
      <c r="AJ6" s="281">
        <v>750</v>
      </c>
      <c r="AK6" s="281">
        <v>115</v>
      </c>
      <c r="AL6" s="291">
        <v>752</v>
      </c>
      <c r="AM6" s="298">
        <f t="shared" si="0"/>
        <v>6849249</v>
      </c>
      <c r="AN6" s="132"/>
    </row>
    <row r="7" spans="1:40" ht="12.75" x14ac:dyDescent="0.2">
      <c r="A7" s="223"/>
      <c r="B7" s="223"/>
      <c r="C7" s="223"/>
      <c r="D7" s="223"/>
      <c r="E7" s="223"/>
      <c r="F7" s="223"/>
      <c r="G7" s="223"/>
      <c r="H7" s="224"/>
      <c r="I7" s="131"/>
      <c r="J7" s="279">
        <v>667</v>
      </c>
      <c r="K7" s="281">
        <v>209</v>
      </c>
      <c r="L7" s="281">
        <v>496</v>
      </c>
      <c r="M7" s="281">
        <v>240</v>
      </c>
      <c r="N7" s="280">
        <v>701</v>
      </c>
      <c r="O7" s="281">
        <v>329</v>
      </c>
      <c r="P7" s="281">
        <v>458</v>
      </c>
      <c r="Q7" s="281">
        <v>97</v>
      </c>
      <c r="R7" s="281">
        <v>618</v>
      </c>
      <c r="S7" s="281">
        <v>281</v>
      </c>
      <c r="T7" s="281">
        <v>686</v>
      </c>
      <c r="U7" s="281">
        <v>331</v>
      </c>
      <c r="V7" s="281">
        <v>593</v>
      </c>
      <c r="W7" s="281">
        <v>160</v>
      </c>
      <c r="X7" s="282">
        <v>636</v>
      </c>
      <c r="Y7" s="281">
        <v>159</v>
      </c>
      <c r="Z7" s="281">
        <v>715</v>
      </c>
      <c r="AA7" s="281">
        <v>134</v>
      </c>
      <c r="AB7" s="281">
        <v>742</v>
      </c>
      <c r="AC7" s="281">
        <v>136</v>
      </c>
      <c r="AD7" s="281">
        <v>713</v>
      </c>
      <c r="AE7" s="281">
        <v>138</v>
      </c>
      <c r="AF7" s="281">
        <v>717</v>
      </c>
      <c r="AG7" s="281">
        <v>140</v>
      </c>
      <c r="AH7" s="283">
        <v>382</v>
      </c>
      <c r="AI7" s="281">
        <v>142</v>
      </c>
      <c r="AJ7" s="281">
        <v>723</v>
      </c>
      <c r="AK7" s="281">
        <v>144</v>
      </c>
      <c r="AL7" s="291">
        <v>722</v>
      </c>
      <c r="AM7" s="298">
        <f t="shared" si="0"/>
        <v>6849249</v>
      </c>
      <c r="AN7" s="132"/>
    </row>
    <row r="8" spans="1:40" ht="12.75" x14ac:dyDescent="0.2">
      <c r="A8" s="231" t="s">
        <v>92</v>
      </c>
      <c r="B8" s="235">
        <f>SUM(F14:F854)/C12</f>
        <v>12209</v>
      </c>
      <c r="C8" s="223"/>
      <c r="D8" s="223" t="s">
        <v>736</v>
      </c>
      <c r="E8" s="223"/>
      <c r="F8" s="223"/>
      <c r="G8" s="223"/>
      <c r="H8" s="224"/>
      <c r="I8" s="131"/>
      <c r="J8" s="279">
        <v>610</v>
      </c>
      <c r="K8" s="281">
        <v>289</v>
      </c>
      <c r="L8" s="281">
        <v>578</v>
      </c>
      <c r="M8" s="281">
        <v>287</v>
      </c>
      <c r="N8" s="281">
        <v>121</v>
      </c>
      <c r="O8" s="280">
        <v>95</v>
      </c>
      <c r="P8" s="281">
        <v>587</v>
      </c>
      <c r="Q8" s="281">
        <v>244</v>
      </c>
      <c r="R8" s="281">
        <v>241</v>
      </c>
      <c r="S8" s="281">
        <v>571</v>
      </c>
      <c r="T8" s="281">
        <v>620</v>
      </c>
      <c r="U8" s="281">
        <v>122</v>
      </c>
      <c r="V8" s="281">
        <v>568</v>
      </c>
      <c r="W8" s="281">
        <v>190</v>
      </c>
      <c r="X8" s="282">
        <v>679</v>
      </c>
      <c r="Y8" s="281">
        <v>132</v>
      </c>
      <c r="Z8" s="281">
        <v>680</v>
      </c>
      <c r="AA8" s="281">
        <v>157</v>
      </c>
      <c r="AB8" s="281">
        <v>676</v>
      </c>
      <c r="AC8" s="281">
        <v>155</v>
      </c>
      <c r="AD8" s="281">
        <v>675</v>
      </c>
      <c r="AE8" s="281">
        <v>153</v>
      </c>
      <c r="AF8" s="281">
        <v>677</v>
      </c>
      <c r="AG8" s="283">
        <v>793</v>
      </c>
      <c r="AH8" s="281">
        <v>669</v>
      </c>
      <c r="AI8" s="281">
        <v>149</v>
      </c>
      <c r="AJ8" s="281">
        <v>674</v>
      </c>
      <c r="AK8" s="281">
        <v>147</v>
      </c>
      <c r="AL8" s="291">
        <v>670</v>
      </c>
      <c r="AM8" s="298">
        <f t="shared" si="0"/>
        <v>6849249</v>
      </c>
      <c r="AN8" s="132"/>
    </row>
    <row r="9" spans="1:40" ht="12.75" x14ac:dyDescent="0.2">
      <c r="A9" s="223"/>
      <c r="B9" s="223"/>
      <c r="C9" s="223"/>
      <c r="D9" s="223"/>
      <c r="E9" s="223"/>
      <c r="F9" s="223"/>
      <c r="G9" s="223"/>
      <c r="H9" s="224"/>
      <c r="I9" s="131"/>
      <c r="J9" s="279">
        <v>581</v>
      </c>
      <c r="K9" s="281">
        <v>57</v>
      </c>
      <c r="L9" s="281">
        <v>583</v>
      </c>
      <c r="M9" s="281">
        <v>316</v>
      </c>
      <c r="N9" s="281">
        <v>576</v>
      </c>
      <c r="O9" s="281">
        <v>286</v>
      </c>
      <c r="P9" s="280">
        <v>806</v>
      </c>
      <c r="Q9" s="281">
        <v>196</v>
      </c>
      <c r="R9" s="281">
        <v>705</v>
      </c>
      <c r="S9" s="281">
        <v>245</v>
      </c>
      <c r="T9" s="281">
        <v>570</v>
      </c>
      <c r="U9" s="281">
        <v>279</v>
      </c>
      <c r="V9" s="281">
        <v>684</v>
      </c>
      <c r="W9" s="281">
        <v>236</v>
      </c>
      <c r="X9" s="282">
        <v>789</v>
      </c>
      <c r="Y9" s="281">
        <v>188</v>
      </c>
      <c r="Z9" s="281">
        <v>749</v>
      </c>
      <c r="AA9" s="281">
        <v>105</v>
      </c>
      <c r="AB9" s="281">
        <v>648</v>
      </c>
      <c r="AC9" s="281">
        <v>184</v>
      </c>
      <c r="AD9" s="281">
        <v>649</v>
      </c>
      <c r="AE9" s="281">
        <v>182</v>
      </c>
      <c r="AF9" s="283">
        <v>139</v>
      </c>
      <c r="AG9" s="281">
        <v>180</v>
      </c>
      <c r="AH9" s="281">
        <v>643</v>
      </c>
      <c r="AI9" s="281">
        <v>178</v>
      </c>
      <c r="AJ9" s="281">
        <v>640</v>
      </c>
      <c r="AK9" s="281">
        <v>176</v>
      </c>
      <c r="AL9" s="291">
        <v>639</v>
      </c>
      <c r="AM9" s="298">
        <f t="shared" si="0"/>
        <v>6849249</v>
      </c>
      <c r="AN9" s="132"/>
    </row>
    <row r="10" spans="1:40" ht="12.75" x14ac:dyDescent="0.2">
      <c r="A10" s="231" t="s">
        <v>92</v>
      </c>
      <c r="B10" s="235">
        <f>(1/2)*C12*(2*B4+B6*(C12^2-1))</f>
        <v>12209</v>
      </c>
      <c r="C10" s="223"/>
      <c r="D10" s="233" t="s">
        <v>128</v>
      </c>
      <c r="E10" s="272"/>
      <c r="F10" s="273"/>
      <c r="G10" s="273"/>
      <c r="H10" s="274"/>
      <c r="I10" s="131"/>
      <c r="J10" s="279">
        <v>812</v>
      </c>
      <c r="K10" s="281">
        <v>200</v>
      </c>
      <c r="L10" s="281">
        <v>549</v>
      </c>
      <c r="M10" s="281">
        <v>82</v>
      </c>
      <c r="N10" s="281">
        <v>585</v>
      </c>
      <c r="O10" s="281">
        <v>80</v>
      </c>
      <c r="P10" s="281">
        <v>616</v>
      </c>
      <c r="Q10" s="280">
        <v>126</v>
      </c>
      <c r="R10" s="281">
        <v>543</v>
      </c>
      <c r="S10" s="281">
        <v>79</v>
      </c>
      <c r="T10" s="281">
        <v>773</v>
      </c>
      <c r="U10" s="281">
        <v>246</v>
      </c>
      <c r="V10" s="281">
        <v>622</v>
      </c>
      <c r="W10" s="281">
        <v>102</v>
      </c>
      <c r="X10" s="282">
        <v>712</v>
      </c>
      <c r="Y10" s="281">
        <v>103</v>
      </c>
      <c r="Z10" s="281">
        <v>628</v>
      </c>
      <c r="AA10" s="281">
        <v>221</v>
      </c>
      <c r="AB10" s="281">
        <v>624</v>
      </c>
      <c r="AC10" s="281">
        <v>223</v>
      </c>
      <c r="AD10" s="281">
        <v>627</v>
      </c>
      <c r="AE10" s="283">
        <v>444</v>
      </c>
      <c r="AF10" s="281">
        <v>629</v>
      </c>
      <c r="AG10" s="281">
        <v>227</v>
      </c>
      <c r="AH10" s="281">
        <v>630</v>
      </c>
      <c r="AI10" s="281">
        <v>229</v>
      </c>
      <c r="AJ10" s="281">
        <v>632</v>
      </c>
      <c r="AK10" s="281">
        <v>231</v>
      </c>
      <c r="AL10" s="291">
        <v>634</v>
      </c>
      <c r="AM10" s="298">
        <f t="shared" si="0"/>
        <v>6849249</v>
      </c>
      <c r="AN10" s="132"/>
    </row>
    <row r="11" spans="1:40" ht="12.75" x14ac:dyDescent="0.2">
      <c r="A11" s="223"/>
      <c r="B11" s="223"/>
      <c r="C11" s="223"/>
      <c r="D11" s="236" t="s">
        <v>146</v>
      </c>
      <c r="E11" s="273"/>
      <c r="F11" s="273"/>
      <c r="G11" s="273"/>
      <c r="H11" s="274"/>
      <c r="I11" s="131"/>
      <c r="J11" s="279">
        <v>551</v>
      </c>
      <c r="K11" s="281">
        <v>86</v>
      </c>
      <c r="L11" s="281">
        <v>612</v>
      </c>
      <c r="M11" s="281">
        <v>55</v>
      </c>
      <c r="N11" s="281">
        <v>779</v>
      </c>
      <c r="O11" s="281">
        <v>242</v>
      </c>
      <c r="P11" s="281">
        <v>661</v>
      </c>
      <c r="Q11" s="281">
        <v>76</v>
      </c>
      <c r="R11" s="280">
        <v>804</v>
      </c>
      <c r="S11" s="281">
        <v>310</v>
      </c>
      <c r="T11" s="281">
        <v>802</v>
      </c>
      <c r="U11" s="281">
        <v>217</v>
      </c>
      <c r="V11" s="281">
        <v>800</v>
      </c>
      <c r="W11" s="281">
        <v>118</v>
      </c>
      <c r="X11" s="282">
        <v>492</v>
      </c>
      <c r="Y11" s="281">
        <v>72</v>
      </c>
      <c r="Z11" s="281">
        <v>594</v>
      </c>
      <c r="AA11" s="281">
        <v>250</v>
      </c>
      <c r="AB11" s="281">
        <v>607</v>
      </c>
      <c r="AC11" s="281">
        <v>252</v>
      </c>
      <c r="AD11" s="283">
        <v>386</v>
      </c>
      <c r="AE11" s="281">
        <v>254</v>
      </c>
      <c r="AF11" s="281">
        <v>599</v>
      </c>
      <c r="AG11" s="281">
        <v>256</v>
      </c>
      <c r="AH11" s="281">
        <v>608</v>
      </c>
      <c r="AI11" s="281">
        <v>258</v>
      </c>
      <c r="AJ11" s="281">
        <v>603</v>
      </c>
      <c r="AK11" s="281">
        <v>260</v>
      </c>
      <c r="AL11" s="291">
        <v>605</v>
      </c>
      <c r="AM11" s="298">
        <f t="shared" si="0"/>
        <v>6849249</v>
      </c>
      <c r="AN11" s="132"/>
    </row>
    <row r="12" spans="1:40" ht="12.75" x14ac:dyDescent="0.2">
      <c r="A12" s="237"/>
      <c r="B12" s="238" t="s">
        <v>164</v>
      </c>
      <c r="C12" s="239">
        <v>29</v>
      </c>
      <c r="D12" s="223"/>
      <c r="E12" s="223"/>
      <c r="F12" s="223"/>
      <c r="G12" s="223"/>
      <c r="H12" s="224"/>
      <c r="I12" s="131"/>
      <c r="J12" s="279">
        <v>580</v>
      </c>
      <c r="K12" s="281">
        <v>2</v>
      </c>
      <c r="L12" s="281">
        <v>694</v>
      </c>
      <c r="M12" s="281">
        <v>201</v>
      </c>
      <c r="N12" s="281">
        <v>469</v>
      </c>
      <c r="O12" s="281">
        <v>6</v>
      </c>
      <c r="P12" s="281">
        <v>545</v>
      </c>
      <c r="Q12" s="281">
        <v>7</v>
      </c>
      <c r="R12" s="281">
        <v>821</v>
      </c>
      <c r="S12" s="280">
        <v>397</v>
      </c>
      <c r="T12" s="281">
        <v>591</v>
      </c>
      <c r="U12" s="281">
        <v>48</v>
      </c>
      <c r="V12" s="281">
        <v>825</v>
      </c>
      <c r="W12" s="281">
        <v>83</v>
      </c>
      <c r="X12" s="282">
        <v>565</v>
      </c>
      <c r="Y12" s="281">
        <v>304</v>
      </c>
      <c r="Z12" s="281">
        <v>564</v>
      </c>
      <c r="AA12" s="281">
        <v>302</v>
      </c>
      <c r="AB12" s="281">
        <v>562</v>
      </c>
      <c r="AC12" s="283">
        <v>797</v>
      </c>
      <c r="AD12" s="281">
        <v>560</v>
      </c>
      <c r="AE12" s="281">
        <v>269</v>
      </c>
      <c r="AF12" s="281">
        <v>559</v>
      </c>
      <c r="AG12" s="281">
        <v>267</v>
      </c>
      <c r="AH12" s="281">
        <v>557</v>
      </c>
      <c r="AI12" s="281">
        <v>265</v>
      </c>
      <c r="AJ12" s="281">
        <v>554</v>
      </c>
      <c r="AK12" s="281">
        <v>263</v>
      </c>
      <c r="AL12" s="291">
        <v>552</v>
      </c>
      <c r="AM12" s="298">
        <f t="shared" si="0"/>
        <v>6849249</v>
      </c>
      <c r="AN12" s="132"/>
    </row>
    <row r="13" spans="1:40" ht="13.5" thickBot="1" x14ac:dyDescent="0.25">
      <c r="A13" s="223"/>
      <c r="B13" s="240"/>
      <c r="C13" s="241"/>
      <c r="D13" s="242"/>
      <c r="E13" s="237" t="s">
        <v>182</v>
      </c>
      <c r="F13" s="242"/>
      <c r="G13" s="223"/>
      <c r="H13" s="224"/>
      <c r="I13" s="131"/>
      <c r="J13" s="279">
        <v>407</v>
      </c>
      <c r="K13" s="281">
        <v>811</v>
      </c>
      <c r="L13" s="281">
        <v>781</v>
      </c>
      <c r="M13" s="281">
        <v>3</v>
      </c>
      <c r="N13" s="281">
        <v>817</v>
      </c>
      <c r="O13" s="281">
        <v>314</v>
      </c>
      <c r="P13" s="281">
        <v>777</v>
      </c>
      <c r="Q13" s="281">
        <v>360</v>
      </c>
      <c r="R13" s="281">
        <v>419</v>
      </c>
      <c r="S13" s="281">
        <v>8</v>
      </c>
      <c r="T13" s="280">
        <v>454</v>
      </c>
      <c r="U13" s="281">
        <v>12</v>
      </c>
      <c r="V13" s="281">
        <v>771</v>
      </c>
      <c r="W13" s="281">
        <v>306</v>
      </c>
      <c r="X13" s="282">
        <v>767</v>
      </c>
      <c r="Y13" s="281">
        <v>233</v>
      </c>
      <c r="Z13" s="281">
        <v>535</v>
      </c>
      <c r="AA13" s="281">
        <v>18</v>
      </c>
      <c r="AB13" s="283">
        <v>301</v>
      </c>
      <c r="AC13" s="281">
        <v>300</v>
      </c>
      <c r="AD13" s="281">
        <v>531</v>
      </c>
      <c r="AE13" s="281">
        <v>298</v>
      </c>
      <c r="AF13" s="281">
        <v>529</v>
      </c>
      <c r="AG13" s="281">
        <v>296</v>
      </c>
      <c r="AH13" s="281">
        <v>527</v>
      </c>
      <c r="AI13" s="281">
        <v>294</v>
      </c>
      <c r="AJ13" s="281">
        <v>525</v>
      </c>
      <c r="AK13" s="281">
        <v>292</v>
      </c>
      <c r="AL13" s="291">
        <v>523</v>
      </c>
      <c r="AM13" s="298">
        <f t="shared" si="0"/>
        <v>6849249</v>
      </c>
      <c r="AN13" s="132"/>
    </row>
    <row r="14" spans="1:40" ht="12.75" x14ac:dyDescent="0.2">
      <c r="A14" s="223"/>
      <c r="B14" s="223"/>
      <c r="C14" s="223"/>
      <c r="D14" s="243" t="s">
        <v>68</v>
      </c>
      <c r="E14" s="244" t="s">
        <v>200</v>
      </c>
      <c r="F14" s="245">
        <f>B4+(0*B6)</f>
        <v>1</v>
      </c>
      <c r="G14" s="223"/>
      <c r="H14" s="224"/>
      <c r="I14" s="131"/>
      <c r="J14" s="279">
        <v>726</v>
      </c>
      <c r="K14" s="281">
        <v>354</v>
      </c>
      <c r="L14" s="281">
        <v>467</v>
      </c>
      <c r="M14" s="281">
        <v>205</v>
      </c>
      <c r="N14" s="281">
        <v>413</v>
      </c>
      <c r="O14" s="281">
        <v>358</v>
      </c>
      <c r="P14" s="281">
        <v>11</v>
      </c>
      <c r="Q14" s="281">
        <v>312</v>
      </c>
      <c r="R14" s="281">
        <v>474</v>
      </c>
      <c r="S14" s="281">
        <v>333</v>
      </c>
      <c r="T14" s="281">
        <v>475</v>
      </c>
      <c r="U14" s="280">
        <v>395</v>
      </c>
      <c r="V14" s="281">
        <v>539</v>
      </c>
      <c r="W14" s="281">
        <v>351</v>
      </c>
      <c r="X14" s="282">
        <v>595</v>
      </c>
      <c r="Y14" s="281">
        <v>427</v>
      </c>
      <c r="Z14" s="281">
        <v>104</v>
      </c>
      <c r="AA14" s="283">
        <v>768</v>
      </c>
      <c r="AB14" s="281">
        <v>479</v>
      </c>
      <c r="AC14" s="281">
        <v>369</v>
      </c>
      <c r="AD14" s="281">
        <v>765</v>
      </c>
      <c r="AE14" s="281">
        <v>66</v>
      </c>
      <c r="AF14" s="281">
        <v>764</v>
      </c>
      <c r="AG14" s="281">
        <v>64</v>
      </c>
      <c r="AH14" s="281">
        <v>761</v>
      </c>
      <c r="AI14" s="281">
        <v>62</v>
      </c>
      <c r="AJ14" s="281">
        <v>757</v>
      </c>
      <c r="AK14" s="281">
        <v>60</v>
      </c>
      <c r="AL14" s="291">
        <v>755</v>
      </c>
      <c r="AM14" s="298">
        <f t="shared" si="0"/>
        <v>6849249</v>
      </c>
      <c r="AN14" s="132"/>
    </row>
    <row r="15" spans="1:40" ht="12.75" x14ac:dyDescent="0.2">
      <c r="A15" s="223"/>
      <c r="B15" s="223"/>
      <c r="C15" s="223"/>
      <c r="D15" s="246" t="s">
        <v>218</v>
      </c>
      <c r="E15" s="247" t="s">
        <v>200</v>
      </c>
      <c r="F15" s="248">
        <f>B4+(1*B6)</f>
        <v>2</v>
      </c>
      <c r="G15" s="223"/>
      <c r="H15" s="224"/>
      <c r="I15" s="131"/>
      <c r="J15" s="279">
        <v>813</v>
      </c>
      <c r="K15" s="281">
        <v>814</v>
      </c>
      <c r="L15" s="281">
        <v>4</v>
      </c>
      <c r="M15" s="281">
        <v>816</v>
      </c>
      <c r="N15" s="281">
        <v>5</v>
      </c>
      <c r="O15" s="281">
        <v>818</v>
      </c>
      <c r="P15" s="281">
        <v>414</v>
      </c>
      <c r="Q15" s="281">
        <v>418</v>
      </c>
      <c r="R15" s="281">
        <v>775</v>
      </c>
      <c r="S15" s="281">
        <v>191</v>
      </c>
      <c r="T15" s="281">
        <v>10</v>
      </c>
      <c r="U15" s="281">
        <v>476</v>
      </c>
      <c r="V15" s="280">
        <v>452</v>
      </c>
      <c r="W15" s="281">
        <v>566</v>
      </c>
      <c r="X15" s="282">
        <v>13</v>
      </c>
      <c r="Y15" s="281">
        <v>567</v>
      </c>
      <c r="Z15" s="283">
        <v>365</v>
      </c>
      <c r="AA15" s="281">
        <v>273</v>
      </c>
      <c r="AB15" s="281">
        <v>425</v>
      </c>
      <c r="AC15" s="281">
        <v>68</v>
      </c>
      <c r="AD15" s="281">
        <v>489</v>
      </c>
      <c r="AE15" s="281">
        <v>370</v>
      </c>
      <c r="AF15" s="281">
        <v>483</v>
      </c>
      <c r="AG15" s="281">
        <v>372</v>
      </c>
      <c r="AH15" s="281">
        <v>485</v>
      </c>
      <c r="AI15" s="281">
        <v>374</v>
      </c>
      <c r="AJ15" s="281">
        <v>487</v>
      </c>
      <c r="AK15" s="281">
        <v>376</v>
      </c>
      <c r="AL15" s="291">
        <v>490</v>
      </c>
      <c r="AM15" s="298">
        <f t="shared" si="0"/>
        <v>6849249</v>
      </c>
      <c r="AN15" s="132"/>
    </row>
    <row r="16" spans="1:40" ht="12.75" x14ac:dyDescent="0.2">
      <c r="A16" s="223"/>
      <c r="B16" s="223"/>
      <c r="C16" s="223"/>
      <c r="D16" s="246" t="s">
        <v>115</v>
      </c>
      <c r="E16" s="247" t="s">
        <v>200</v>
      </c>
      <c r="F16" s="248">
        <f>B4+(2*B6)</f>
        <v>3</v>
      </c>
      <c r="G16" s="223"/>
      <c r="H16" s="224"/>
      <c r="I16" s="131"/>
      <c r="J16" s="279">
        <v>465</v>
      </c>
      <c r="K16" s="281">
        <v>318</v>
      </c>
      <c r="L16" s="281">
        <v>815</v>
      </c>
      <c r="M16" s="281">
        <v>411</v>
      </c>
      <c r="N16" s="281">
        <v>614</v>
      </c>
      <c r="O16" s="281">
        <v>198</v>
      </c>
      <c r="P16" s="281">
        <v>471</v>
      </c>
      <c r="Q16" s="281">
        <v>617</v>
      </c>
      <c r="R16" s="281">
        <v>688</v>
      </c>
      <c r="S16" s="281">
        <v>416</v>
      </c>
      <c r="T16" s="281">
        <v>73</v>
      </c>
      <c r="U16" s="281">
        <v>308</v>
      </c>
      <c r="V16" s="281">
        <v>84</v>
      </c>
      <c r="W16" s="280">
        <v>393</v>
      </c>
      <c r="X16" s="284">
        <v>537</v>
      </c>
      <c r="Y16" s="283">
        <v>828</v>
      </c>
      <c r="Z16" s="281">
        <v>827</v>
      </c>
      <c r="AA16" s="281">
        <v>478</v>
      </c>
      <c r="AB16" s="281">
        <v>185</v>
      </c>
      <c r="AC16" s="281">
        <v>480</v>
      </c>
      <c r="AD16" s="281">
        <v>270</v>
      </c>
      <c r="AE16" s="281">
        <v>22</v>
      </c>
      <c r="AF16" s="281">
        <v>23</v>
      </c>
      <c r="AG16" s="281">
        <v>430</v>
      </c>
      <c r="AH16" s="281">
        <v>150</v>
      </c>
      <c r="AI16" s="281">
        <v>486</v>
      </c>
      <c r="AJ16" s="281">
        <v>177</v>
      </c>
      <c r="AK16" s="281">
        <v>604</v>
      </c>
      <c r="AL16" s="291">
        <v>841</v>
      </c>
      <c r="AM16" s="298">
        <f t="shared" si="0"/>
        <v>6849249</v>
      </c>
      <c r="AN16" s="132"/>
    </row>
    <row r="17" spans="1:40" ht="12.75" x14ac:dyDescent="0.2">
      <c r="A17" s="223"/>
      <c r="B17" s="223"/>
      <c r="C17" s="223"/>
      <c r="D17" s="246" t="s">
        <v>252</v>
      </c>
      <c r="E17" s="247" t="s">
        <v>200</v>
      </c>
      <c r="F17" s="249">
        <f>B4+(3*B6)</f>
        <v>4</v>
      </c>
      <c r="G17" s="223"/>
      <c r="H17" s="224"/>
      <c r="I17" s="131"/>
      <c r="J17" s="285">
        <v>783</v>
      </c>
      <c r="K17" s="286">
        <v>408</v>
      </c>
      <c r="L17" s="286">
        <v>409</v>
      </c>
      <c r="M17" s="286">
        <v>729</v>
      </c>
      <c r="N17" s="286">
        <v>547</v>
      </c>
      <c r="O17" s="286">
        <v>691</v>
      </c>
      <c r="P17" s="286">
        <v>574</v>
      </c>
      <c r="Q17" s="286">
        <v>284</v>
      </c>
      <c r="R17" s="286">
        <v>9</v>
      </c>
      <c r="S17" s="286">
        <v>822</v>
      </c>
      <c r="T17" s="286">
        <v>823</v>
      </c>
      <c r="U17" s="286">
        <v>420</v>
      </c>
      <c r="V17" s="286">
        <v>432</v>
      </c>
      <c r="W17" s="287">
        <v>493</v>
      </c>
      <c r="X17" s="288">
        <v>421</v>
      </c>
      <c r="Y17" s="289">
        <v>349</v>
      </c>
      <c r="Z17" s="286">
        <v>410</v>
      </c>
      <c r="AA17" s="286">
        <v>422</v>
      </c>
      <c r="AB17" s="286">
        <v>19</v>
      </c>
      <c r="AC17" s="286">
        <v>20</v>
      </c>
      <c r="AD17" s="286">
        <v>833</v>
      </c>
      <c r="AE17" s="286">
        <v>558</v>
      </c>
      <c r="AF17" s="286">
        <v>268</v>
      </c>
      <c r="AG17" s="286">
        <v>151</v>
      </c>
      <c r="AH17" s="286">
        <v>295</v>
      </c>
      <c r="AI17" s="286">
        <v>113</v>
      </c>
      <c r="AJ17" s="286">
        <v>433</v>
      </c>
      <c r="AK17" s="286">
        <v>434</v>
      </c>
      <c r="AL17" s="292">
        <v>59</v>
      </c>
      <c r="AM17" s="299">
        <f>J17^3+K17^3+L17^3+M17^3+N17^3+O17^3+P17^3+Q17^3+R17^3+S17^3+T17^3+U17^3+V17^3+W17^3+X17^3+Y17^3+Z17^3+AA17^3+AB17^3+AC17^3+AD17^3+AE17^3+AF17^3+AG17^3+AH17^3+AI17^3+AJ17^3+AK17^3+AL17^3</f>
        <v>4322730749</v>
      </c>
      <c r="AN17" s="132"/>
    </row>
    <row r="18" spans="1:40" ht="12.75" x14ac:dyDescent="0.2">
      <c r="A18" s="223"/>
      <c r="B18" s="223"/>
      <c r="C18" s="223"/>
      <c r="D18" s="246" t="s">
        <v>180</v>
      </c>
      <c r="E18" s="247" t="s">
        <v>200</v>
      </c>
      <c r="F18" s="248">
        <f>B4+(4*B6)</f>
        <v>5</v>
      </c>
      <c r="G18" s="223"/>
      <c r="H18" s="224"/>
      <c r="I18" s="131"/>
      <c r="J18" s="279">
        <v>1</v>
      </c>
      <c r="K18" s="281">
        <v>238</v>
      </c>
      <c r="L18" s="281">
        <v>665</v>
      </c>
      <c r="M18" s="281">
        <v>356</v>
      </c>
      <c r="N18" s="281">
        <v>692</v>
      </c>
      <c r="O18" s="281">
        <v>412</v>
      </c>
      <c r="P18" s="281">
        <v>819</v>
      </c>
      <c r="Q18" s="281">
        <v>820</v>
      </c>
      <c r="R18" s="281">
        <v>572</v>
      </c>
      <c r="S18" s="281">
        <v>362</v>
      </c>
      <c r="T18" s="281">
        <v>657</v>
      </c>
      <c r="U18" s="281">
        <v>364</v>
      </c>
      <c r="V18" s="281">
        <v>15</v>
      </c>
      <c r="W18" s="283">
        <v>14</v>
      </c>
      <c r="X18" s="290">
        <v>305</v>
      </c>
      <c r="Y18" s="280">
        <v>449</v>
      </c>
      <c r="Z18" s="281">
        <v>758</v>
      </c>
      <c r="AA18" s="281">
        <v>534</v>
      </c>
      <c r="AB18" s="281">
        <v>769</v>
      </c>
      <c r="AC18" s="281">
        <v>426</v>
      </c>
      <c r="AD18" s="281">
        <v>154</v>
      </c>
      <c r="AE18" s="281">
        <v>225</v>
      </c>
      <c r="AF18" s="281">
        <v>371</v>
      </c>
      <c r="AG18" s="281">
        <v>644</v>
      </c>
      <c r="AH18" s="281">
        <v>228</v>
      </c>
      <c r="AI18" s="281">
        <v>431</v>
      </c>
      <c r="AJ18" s="281">
        <v>27</v>
      </c>
      <c r="AK18" s="281">
        <v>524</v>
      </c>
      <c r="AL18" s="291">
        <v>377</v>
      </c>
      <c r="AM18" s="298">
        <f t="shared" si="0"/>
        <v>6849249</v>
      </c>
      <c r="AN18" s="132"/>
    </row>
    <row r="19" spans="1:40" ht="12.75" x14ac:dyDescent="0.2">
      <c r="A19" s="223"/>
      <c r="B19" s="223"/>
      <c r="C19" s="223"/>
      <c r="D19" s="246" t="s">
        <v>50</v>
      </c>
      <c r="E19" s="247" t="s">
        <v>200</v>
      </c>
      <c r="F19" s="248">
        <f>B4+(5*B6)</f>
        <v>6</v>
      </c>
      <c r="G19" s="223"/>
      <c r="H19" s="224"/>
      <c r="I19" s="131"/>
      <c r="J19" s="279">
        <v>352</v>
      </c>
      <c r="K19" s="281">
        <v>466</v>
      </c>
      <c r="L19" s="281">
        <v>355</v>
      </c>
      <c r="M19" s="281">
        <v>468</v>
      </c>
      <c r="N19" s="281">
        <v>357</v>
      </c>
      <c r="O19" s="281">
        <v>470</v>
      </c>
      <c r="P19" s="281">
        <v>359</v>
      </c>
      <c r="Q19" s="281">
        <v>472</v>
      </c>
      <c r="R19" s="281">
        <v>353</v>
      </c>
      <c r="S19" s="281">
        <v>774</v>
      </c>
      <c r="T19" s="281">
        <v>417</v>
      </c>
      <c r="U19" s="281">
        <v>569</v>
      </c>
      <c r="V19" s="283">
        <v>477</v>
      </c>
      <c r="W19" s="281">
        <v>275</v>
      </c>
      <c r="X19" s="282">
        <v>829</v>
      </c>
      <c r="Y19" s="281">
        <v>276</v>
      </c>
      <c r="Z19" s="280">
        <v>390</v>
      </c>
      <c r="AA19" s="281">
        <v>366</v>
      </c>
      <c r="AB19" s="281">
        <v>832</v>
      </c>
      <c r="AC19" s="281">
        <v>651</v>
      </c>
      <c r="AD19" s="281">
        <v>67</v>
      </c>
      <c r="AE19" s="281">
        <v>424</v>
      </c>
      <c r="AF19" s="281">
        <v>428</v>
      </c>
      <c r="AG19" s="281">
        <v>24</v>
      </c>
      <c r="AH19" s="281">
        <v>837</v>
      </c>
      <c r="AI19" s="281">
        <v>26</v>
      </c>
      <c r="AJ19" s="281">
        <v>838</v>
      </c>
      <c r="AK19" s="281">
        <v>28</v>
      </c>
      <c r="AL19" s="291">
        <v>29</v>
      </c>
      <c r="AM19" s="298">
        <f t="shared" si="0"/>
        <v>6849249</v>
      </c>
      <c r="AN19" s="132"/>
    </row>
    <row r="20" spans="1:40" ht="12.75" x14ac:dyDescent="0.2">
      <c r="A20" s="223"/>
      <c r="B20" s="223"/>
      <c r="C20" s="223"/>
      <c r="D20" s="246" t="s">
        <v>228</v>
      </c>
      <c r="E20" s="247" t="s">
        <v>200</v>
      </c>
      <c r="F20" s="249">
        <f>B4+(6*B6)</f>
        <v>7</v>
      </c>
      <c r="G20" s="223"/>
      <c r="H20" s="224"/>
      <c r="I20" s="131"/>
      <c r="J20" s="279">
        <v>87</v>
      </c>
      <c r="K20" s="281">
        <v>782</v>
      </c>
      <c r="L20" s="281">
        <v>85</v>
      </c>
      <c r="M20" s="281">
        <v>780</v>
      </c>
      <c r="N20" s="281">
        <v>81</v>
      </c>
      <c r="O20" s="281">
        <v>778</v>
      </c>
      <c r="P20" s="281">
        <v>78</v>
      </c>
      <c r="Q20" s="281">
        <v>776</v>
      </c>
      <c r="R20" s="281">
        <v>77</v>
      </c>
      <c r="S20" s="281">
        <v>473</v>
      </c>
      <c r="T20" s="281">
        <v>363</v>
      </c>
      <c r="U20" s="283">
        <v>74</v>
      </c>
      <c r="V20" s="281">
        <v>738</v>
      </c>
      <c r="W20" s="281">
        <v>415</v>
      </c>
      <c r="X20" s="282">
        <v>247</v>
      </c>
      <c r="Y20" s="281">
        <v>491</v>
      </c>
      <c r="Z20" s="281">
        <v>303</v>
      </c>
      <c r="AA20" s="280">
        <v>447</v>
      </c>
      <c r="AB20" s="281">
        <v>367</v>
      </c>
      <c r="AC20" s="281">
        <v>509</v>
      </c>
      <c r="AD20" s="281">
        <v>368</v>
      </c>
      <c r="AE20" s="281">
        <v>530</v>
      </c>
      <c r="AF20" s="281">
        <v>831</v>
      </c>
      <c r="AG20" s="281">
        <v>484</v>
      </c>
      <c r="AH20" s="281">
        <v>429</v>
      </c>
      <c r="AI20" s="281">
        <v>637</v>
      </c>
      <c r="AJ20" s="281">
        <v>375</v>
      </c>
      <c r="AK20" s="281">
        <v>488</v>
      </c>
      <c r="AL20" s="291">
        <v>116</v>
      </c>
      <c r="AM20" s="298">
        <f t="shared" si="0"/>
        <v>6849249</v>
      </c>
      <c r="AN20" s="132"/>
    </row>
    <row r="21" spans="1:40" ht="12.75" x14ac:dyDescent="0.2">
      <c r="A21" s="223"/>
      <c r="B21" s="223"/>
      <c r="C21" s="223"/>
      <c r="D21" s="246" t="s">
        <v>100</v>
      </c>
      <c r="E21" s="247" t="s">
        <v>200</v>
      </c>
      <c r="F21" s="248">
        <f>B4+(7*B6)</f>
        <v>8</v>
      </c>
      <c r="G21" s="223"/>
      <c r="H21" s="224"/>
      <c r="I21" s="131"/>
      <c r="J21" s="279">
        <v>319</v>
      </c>
      <c r="K21" s="281">
        <v>550</v>
      </c>
      <c r="L21" s="281">
        <v>317</v>
      </c>
      <c r="M21" s="281">
        <v>548</v>
      </c>
      <c r="N21" s="281">
        <v>315</v>
      </c>
      <c r="O21" s="281">
        <v>546</v>
      </c>
      <c r="P21" s="281">
        <v>313</v>
      </c>
      <c r="Q21" s="281">
        <v>544</v>
      </c>
      <c r="R21" s="281">
        <v>311</v>
      </c>
      <c r="S21" s="281">
        <v>542</v>
      </c>
      <c r="T21" s="283">
        <v>541</v>
      </c>
      <c r="U21" s="281">
        <v>824</v>
      </c>
      <c r="V21" s="281">
        <v>307</v>
      </c>
      <c r="W21" s="281">
        <v>609</v>
      </c>
      <c r="X21" s="282">
        <v>75</v>
      </c>
      <c r="Y21" s="281">
        <v>536</v>
      </c>
      <c r="Z21" s="281">
        <v>71</v>
      </c>
      <c r="AA21" s="281">
        <v>830</v>
      </c>
      <c r="AB21" s="280">
        <v>388</v>
      </c>
      <c r="AC21" s="281">
        <v>834</v>
      </c>
      <c r="AD21" s="281">
        <v>423</v>
      </c>
      <c r="AE21" s="281">
        <v>482</v>
      </c>
      <c r="AF21" s="281">
        <v>65</v>
      </c>
      <c r="AG21" s="281">
        <v>528</v>
      </c>
      <c r="AH21" s="281">
        <v>25</v>
      </c>
      <c r="AI21" s="281">
        <v>839</v>
      </c>
      <c r="AJ21" s="281">
        <v>61</v>
      </c>
      <c r="AK21" s="281">
        <v>31</v>
      </c>
      <c r="AL21" s="291">
        <v>435</v>
      </c>
      <c r="AM21" s="298">
        <f t="shared" si="0"/>
        <v>6849249</v>
      </c>
      <c r="AN21" s="132"/>
    </row>
    <row r="22" spans="1:40" ht="12.75" x14ac:dyDescent="0.2">
      <c r="A22" s="223"/>
      <c r="B22" s="223"/>
      <c r="C22" s="223"/>
      <c r="D22" s="246" t="s">
        <v>273</v>
      </c>
      <c r="E22" s="247" t="s">
        <v>200</v>
      </c>
      <c r="F22" s="248">
        <f>B4+(8*B6)</f>
        <v>9</v>
      </c>
      <c r="G22" s="223"/>
      <c r="H22" s="224"/>
      <c r="I22" s="131"/>
      <c r="J22" s="279">
        <v>290</v>
      </c>
      <c r="K22" s="281">
        <v>579</v>
      </c>
      <c r="L22" s="281">
        <v>288</v>
      </c>
      <c r="M22" s="281">
        <v>577</v>
      </c>
      <c r="N22" s="281">
        <v>285</v>
      </c>
      <c r="O22" s="281">
        <v>575</v>
      </c>
      <c r="P22" s="281">
        <v>283</v>
      </c>
      <c r="Q22" s="281">
        <v>573</v>
      </c>
      <c r="R22" s="281">
        <v>282</v>
      </c>
      <c r="S22" s="283">
        <v>45</v>
      </c>
      <c r="T22" s="281">
        <v>280</v>
      </c>
      <c r="U22" s="281">
        <v>540</v>
      </c>
      <c r="V22" s="281">
        <v>278</v>
      </c>
      <c r="W22" s="281">
        <v>538</v>
      </c>
      <c r="X22" s="282">
        <v>277</v>
      </c>
      <c r="Y22" s="281">
        <v>759</v>
      </c>
      <c r="Z22" s="281">
        <v>17</v>
      </c>
      <c r="AA22" s="281">
        <v>794</v>
      </c>
      <c r="AB22" s="281">
        <v>251</v>
      </c>
      <c r="AC22" s="280">
        <v>445</v>
      </c>
      <c r="AD22" s="281">
        <v>21</v>
      </c>
      <c r="AE22" s="281">
        <v>835</v>
      </c>
      <c r="AF22" s="281">
        <v>297</v>
      </c>
      <c r="AG22" s="281">
        <v>836</v>
      </c>
      <c r="AH22" s="281">
        <v>373</v>
      </c>
      <c r="AI22" s="281">
        <v>641</v>
      </c>
      <c r="AJ22" s="281">
        <v>148</v>
      </c>
      <c r="AK22" s="281">
        <v>840</v>
      </c>
      <c r="AL22" s="291">
        <v>262</v>
      </c>
      <c r="AM22" s="298">
        <f t="shared" si="0"/>
        <v>6849249</v>
      </c>
      <c r="AN22" s="132"/>
    </row>
    <row r="23" spans="1:40" ht="12.75" x14ac:dyDescent="0.2">
      <c r="A23" s="223"/>
      <c r="B23" s="223"/>
      <c r="C23" s="223"/>
      <c r="D23" s="246" t="s">
        <v>147</v>
      </c>
      <c r="E23" s="247" t="s">
        <v>200</v>
      </c>
      <c r="F23" s="249">
        <f>B4+(9*B6)</f>
        <v>10</v>
      </c>
      <c r="G23" s="223"/>
      <c r="H23" s="224"/>
      <c r="I23" s="131"/>
      <c r="J23" s="279">
        <v>237</v>
      </c>
      <c r="K23" s="281">
        <v>582</v>
      </c>
      <c r="L23" s="281">
        <v>239</v>
      </c>
      <c r="M23" s="281">
        <v>584</v>
      </c>
      <c r="N23" s="281">
        <v>234</v>
      </c>
      <c r="O23" s="281">
        <v>586</v>
      </c>
      <c r="P23" s="281">
        <v>243</v>
      </c>
      <c r="Q23" s="281">
        <v>588</v>
      </c>
      <c r="R23" s="283">
        <v>456</v>
      </c>
      <c r="S23" s="281">
        <v>590</v>
      </c>
      <c r="T23" s="281">
        <v>235</v>
      </c>
      <c r="U23" s="281">
        <v>592</v>
      </c>
      <c r="V23" s="281">
        <v>248</v>
      </c>
      <c r="W23" s="281">
        <v>770</v>
      </c>
      <c r="X23" s="282">
        <v>350</v>
      </c>
      <c r="Y23" s="281">
        <v>724</v>
      </c>
      <c r="Z23" s="281">
        <v>42</v>
      </c>
      <c r="AA23" s="281">
        <v>625</v>
      </c>
      <c r="AB23" s="281">
        <v>40</v>
      </c>
      <c r="AC23" s="281">
        <v>532</v>
      </c>
      <c r="AD23" s="280">
        <v>38</v>
      </c>
      <c r="AE23" s="281">
        <v>766</v>
      </c>
      <c r="AF23" s="281">
        <v>181</v>
      </c>
      <c r="AG23" s="281">
        <v>600</v>
      </c>
      <c r="AH23" s="281">
        <v>63</v>
      </c>
      <c r="AI23" s="281">
        <v>787</v>
      </c>
      <c r="AJ23" s="281">
        <v>230</v>
      </c>
      <c r="AK23" s="281">
        <v>756</v>
      </c>
      <c r="AL23" s="291">
        <v>291</v>
      </c>
      <c r="AM23" s="298">
        <f t="shared" si="0"/>
        <v>6849249</v>
      </c>
      <c r="AN23" s="132"/>
    </row>
    <row r="24" spans="1:40" ht="12.75" x14ac:dyDescent="0.2">
      <c r="A24" s="223"/>
      <c r="B24" s="223"/>
      <c r="C24" s="223"/>
      <c r="D24" s="246" t="s">
        <v>35</v>
      </c>
      <c r="E24" s="247" t="s">
        <v>200</v>
      </c>
      <c r="F24" s="248">
        <f>B4+(10*B6)</f>
        <v>11</v>
      </c>
      <c r="G24" s="223"/>
      <c r="H24" s="224"/>
      <c r="I24" s="131"/>
      <c r="J24" s="279">
        <v>208</v>
      </c>
      <c r="K24" s="281">
        <v>611</v>
      </c>
      <c r="L24" s="281">
        <v>210</v>
      </c>
      <c r="M24" s="281">
        <v>613</v>
      </c>
      <c r="N24" s="281">
        <v>212</v>
      </c>
      <c r="O24" s="281">
        <v>615</v>
      </c>
      <c r="P24" s="281">
        <v>213</v>
      </c>
      <c r="Q24" s="283">
        <v>398</v>
      </c>
      <c r="R24" s="281">
        <v>215</v>
      </c>
      <c r="S24" s="281">
        <v>619</v>
      </c>
      <c r="T24" s="281">
        <v>218</v>
      </c>
      <c r="U24" s="281">
        <v>621</v>
      </c>
      <c r="V24" s="281">
        <v>214</v>
      </c>
      <c r="W24" s="281">
        <v>739</v>
      </c>
      <c r="X24" s="282">
        <v>130</v>
      </c>
      <c r="Y24" s="281">
        <v>740</v>
      </c>
      <c r="Z24" s="281">
        <v>220</v>
      </c>
      <c r="AA24" s="281">
        <v>596</v>
      </c>
      <c r="AB24" s="281">
        <v>69</v>
      </c>
      <c r="AC24" s="281">
        <v>763</v>
      </c>
      <c r="AD24" s="281">
        <v>299</v>
      </c>
      <c r="AE24" s="280">
        <v>716</v>
      </c>
      <c r="AF24" s="281">
        <v>226</v>
      </c>
      <c r="AG24" s="281">
        <v>762</v>
      </c>
      <c r="AH24" s="281">
        <v>257</v>
      </c>
      <c r="AI24" s="281">
        <v>760</v>
      </c>
      <c r="AJ24" s="281">
        <v>293</v>
      </c>
      <c r="AK24" s="281">
        <v>642</v>
      </c>
      <c r="AL24" s="291">
        <v>30</v>
      </c>
      <c r="AM24" s="298">
        <f t="shared" si="0"/>
        <v>6849249</v>
      </c>
      <c r="AN24" s="132"/>
    </row>
    <row r="25" spans="1:40" ht="12.75" x14ac:dyDescent="0.2">
      <c r="A25" s="223"/>
      <c r="B25" s="223"/>
      <c r="C25" s="223"/>
      <c r="D25" s="246" t="s">
        <v>212</v>
      </c>
      <c r="E25" s="247" t="s">
        <v>200</v>
      </c>
      <c r="F25" s="248">
        <f>B4+(11*B6)</f>
        <v>12</v>
      </c>
      <c r="G25" s="223"/>
      <c r="H25" s="224"/>
      <c r="I25" s="131"/>
      <c r="J25" s="279">
        <v>203</v>
      </c>
      <c r="K25" s="281">
        <v>666</v>
      </c>
      <c r="L25" s="281">
        <v>202</v>
      </c>
      <c r="M25" s="281">
        <v>664</v>
      </c>
      <c r="N25" s="281">
        <v>199</v>
      </c>
      <c r="O25" s="281">
        <v>662</v>
      </c>
      <c r="P25" s="283">
        <v>703</v>
      </c>
      <c r="Q25" s="281">
        <v>660</v>
      </c>
      <c r="R25" s="281">
        <v>193</v>
      </c>
      <c r="S25" s="281">
        <v>658</v>
      </c>
      <c r="T25" s="281">
        <v>194</v>
      </c>
      <c r="U25" s="281">
        <v>737</v>
      </c>
      <c r="V25" s="281">
        <v>93</v>
      </c>
      <c r="W25" s="281">
        <v>654</v>
      </c>
      <c r="X25" s="282">
        <v>53</v>
      </c>
      <c r="Y25" s="281">
        <v>606</v>
      </c>
      <c r="Z25" s="281">
        <v>158</v>
      </c>
      <c r="AA25" s="281">
        <v>563</v>
      </c>
      <c r="AB25" s="281">
        <v>272</v>
      </c>
      <c r="AC25" s="281">
        <v>597</v>
      </c>
      <c r="AD25" s="281">
        <v>137</v>
      </c>
      <c r="AE25" s="281">
        <v>646</v>
      </c>
      <c r="AF25" s="280">
        <v>36</v>
      </c>
      <c r="AG25" s="281">
        <v>556</v>
      </c>
      <c r="AH25" s="281">
        <v>266</v>
      </c>
      <c r="AI25" s="281">
        <v>526</v>
      </c>
      <c r="AJ25" s="281">
        <v>259</v>
      </c>
      <c r="AK25" s="281">
        <v>785</v>
      </c>
      <c r="AL25" s="291">
        <v>261</v>
      </c>
      <c r="AM25" s="298">
        <f t="shared" si="0"/>
        <v>6849249</v>
      </c>
      <c r="AN25" s="132"/>
    </row>
    <row r="26" spans="1:40" ht="12.75" x14ac:dyDescent="0.2">
      <c r="A26" s="223"/>
      <c r="B26" s="223"/>
      <c r="C26" s="223"/>
      <c r="D26" s="246" t="s">
        <v>83</v>
      </c>
      <c r="E26" s="247" t="s">
        <v>200</v>
      </c>
      <c r="F26" s="249">
        <f>B4+(12*B6)</f>
        <v>13</v>
      </c>
      <c r="G26" s="223"/>
      <c r="H26" s="224"/>
      <c r="I26" s="131"/>
      <c r="J26" s="279">
        <v>172</v>
      </c>
      <c r="K26" s="281">
        <v>695</v>
      </c>
      <c r="L26" s="281">
        <v>168</v>
      </c>
      <c r="M26" s="281">
        <v>693</v>
      </c>
      <c r="N26" s="281">
        <v>173</v>
      </c>
      <c r="O26" s="283">
        <v>49</v>
      </c>
      <c r="P26" s="281">
        <v>165</v>
      </c>
      <c r="Q26" s="281">
        <v>689</v>
      </c>
      <c r="R26" s="281">
        <v>167</v>
      </c>
      <c r="S26" s="281">
        <v>687</v>
      </c>
      <c r="T26" s="281">
        <v>166</v>
      </c>
      <c r="U26" s="281">
        <v>685</v>
      </c>
      <c r="V26" s="281">
        <v>162</v>
      </c>
      <c r="W26" s="281">
        <v>710</v>
      </c>
      <c r="X26" s="282">
        <v>163</v>
      </c>
      <c r="Y26" s="281">
        <v>652</v>
      </c>
      <c r="Z26" s="281">
        <v>274</v>
      </c>
      <c r="AA26" s="281">
        <v>720</v>
      </c>
      <c r="AB26" s="281">
        <v>222</v>
      </c>
      <c r="AC26" s="281">
        <v>271</v>
      </c>
      <c r="AD26" s="281">
        <v>601</v>
      </c>
      <c r="AE26" s="281">
        <v>598</v>
      </c>
      <c r="AF26" s="281">
        <v>255</v>
      </c>
      <c r="AG26" s="280">
        <v>747</v>
      </c>
      <c r="AH26" s="281">
        <v>721</v>
      </c>
      <c r="AI26" s="281">
        <v>555</v>
      </c>
      <c r="AJ26" s="281">
        <v>264</v>
      </c>
      <c r="AK26" s="281">
        <v>553</v>
      </c>
      <c r="AL26" s="291">
        <v>232</v>
      </c>
      <c r="AM26" s="298">
        <f t="shared" si="0"/>
        <v>6849249</v>
      </c>
      <c r="AN26" s="132"/>
    </row>
    <row r="27" spans="1:40" ht="12.75" x14ac:dyDescent="0.2">
      <c r="A27" s="223"/>
      <c r="B27" s="223"/>
      <c r="C27" s="223"/>
      <c r="D27" s="246" t="s">
        <v>258</v>
      </c>
      <c r="E27" s="247" t="s">
        <v>200</v>
      </c>
      <c r="F27" s="248">
        <f>B4+(13*B6)</f>
        <v>14</v>
      </c>
      <c r="G27" s="223"/>
      <c r="H27" s="224"/>
      <c r="I27" s="131"/>
      <c r="J27" s="279">
        <v>120</v>
      </c>
      <c r="K27" s="281">
        <v>698</v>
      </c>
      <c r="L27" s="281">
        <v>119</v>
      </c>
      <c r="M27" s="281">
        <v>700</v>
      </c>
      <c r="N27" s="283">
        <v>460</v>
      </c>
      <c r="O27" s="281">
        <v>702</v>
      </c>
      <c r="P27" s="281">
        <v>125</v>
      </c>
      <c r="Q27" s="281">
        <v>704</v>
      </c>
      <c r="R27" s="281">
        <v>129</v>
      </c>
      <c r="S27" s="281">
        <v>706</v>
      </c>
      <c r="T27" s="281">
        <v>100</v>
      </c>
      <c r="U27" s="281">
        <v>708</v>
      </c>
      <c r="V27" s="281">
        <v>127</v>
      </c>
      <c r="W27" s="281">
        <v>683</v>
      </c>
      <c r="X27" s="282">
        <v>206</v>
      </c>
      <c r="Y27" s="281">
        <v>682</v>
      </c>
      <c r="Z27" s="281">
        <v>249</v>
      </c>
      <c r="AA27" s="281">
        <v>511</v>
      </c>
      <c r="AB27" s="281">
        <v>156</v>
      </c>
      <c r="AC27" s="281">
        <v>561</v>
      </c>
      <c r="AD27" s="281">
        <v>224</v>
      </c>
      <c r="AE27" s="281">
        <v>745</v>
      </c>
      <c r="AF27" s="281">
        <v>384</v>
      </c>
      <c r="AG27" s="281">
        <v>513</v>
      </c>
      <c r="AH27" s="280">
        <v>141</v>
      </c>
      <c r="AI27" s="281">
        <v>602</v>
      </c>
      <c r="AJ27" s="281">
        <v>346</v>
      </c>
      <c r="AK27" s="281">
        <v>633</v>
      </c>
      <c r="AL27" s="291">
        <v>175</v>
      </c>
      <c r="AM27" s="298">
        <f t="shared" si="0"/>
        <v>6849249</v>
      </c>
      <c r="AN27" s="132"/>
    </row>
    <row r="28" spans="1:40" ht="12.75" x14ac:dyDescent="0.2">
      <c r="A28" s="223"/>
      <c r="B28" s="223"/>
      <c r="C28" s="223"/>
      <c r="D28" s="246" t="s">
        <v>131</v>
      </c>
      <c r="E28" s="247" t="s">
        <v>200</v>
      </c>
      <c r="F28" s="248">
        <f>B4+(14*B6)</f>
        <v>15</v>
      </c>
      <c r="G28" s="223"/>
      <c r="H28" s="224"/>
      <c r="I28" s="131"/>
      <c r="J28" s="279">
        <v>90</v>
      </c>
      <c r="K28" s="281">
        <v>727</v>
      </c>
      <c r="L28" s="281">
        <v>92</v>
      </c>
      <c r="M28" s="283">
        <v>327</v>
      </c>
      <c r="N28" s="281">
        <v>94</v>
      </c>
      <c r="O28" s="281">
        <v>731</v>
      </c>
      <c r="P28" s="281">
        <v>89</v>
      </c>
      <c r="Q28" s="281">
        <v>733</v>
      </c>
      <c r="R28" s="281">
        <v>96</v>
      </c>
      <c r="S28" s="281">
        <v>735</v>
      </c>
      <c r="T28" s="281">
        <v>131</v>
      </c>
      <c r="U28" s="281">
        <v>656</v>
      </c>
      <c r="V28" s="281">
        <v>192</v>
      </c>
      <c r="W28" s="281">
        <v>623</v>
      </c>
      <c r="X28" s="282">
        <v>195</v>
      </c>
      <c r="Y28" s="281">
        <v>638</v>
      </c>
      <c r="Z28" s="281">
        <v>336</v>
      </c>
      <c r="AA28" s="281">
        <v>653</v>
      </c>
      <c r="AB28" s="281">
        <v>338</v>
      </c>
      <c r="AC28" s="281">
        <v>626</v>
      </c>
      <c r="AD28" s="281">
        <v>183</v>
      </c>
      <c r="AE28" s="281">
        <v>519</v>
      </c>
      <c r="AF28" s="281">
        <v>645</v>
      </c>
      <c r="AG28" s="281">
        <v>635</v>
      </c>
      <c r="AH28" s="281">
        <v>179</v>
      </c>
      <c r="AI28" s="280">
        <v>751</v>
      </c>
      <c r="AJ28" s="281">
        <v>380</v>
      </c>
      <c r="AK28" s="281">
        <v>437</v>
      </c>
      <c r="AL28" s="291">
        <v>378</v>
      </c>
      <c r="AM28" s="298">
        <f t="shared" si="0"/>
        <v>6849249</v>
      </c>
      <c r="AN28" s="132"/>
    </row>
    <row r="29" spans="1:40" ht="12.75" x14ac:dyDescent="0.2">
      <c r="A29" s="223"/>
      <c r="B29" s="223"/>
      <c r="C29" s="223"/>
      <c r="D29" s="246" t="s">
        <v>17</v>
      </c>
      <c r="E29" s="247" t="s">
        <v>200</v>
      </c>
      <c r="F29" s="249">
        <f>B4+(15*B6)</f>
        <v>16</v>
      </c>
      <c r="G29" s="223"/>
      <c r="H29" s="224"/>
      <c r="I29" s="131"/>
      <c r="J29" s="279">
        <v>324</v>
      </c>
      <c r="K29" s="281">
        <v>495</v>
      </c>
      <c r="L29" s="283">
        <v>728</v>
      </c>
      <c r="M29" s="281">
        <v>497</v>
      </c>
      <c r="N29" s="281">
        <v>328</v>
      </c>
      <c r="O29" s="281">
        <v>499</v>
      </c>
      <c r="P29" s="281">
        <v>330</v>
      </c>
      <c r="Q29" s="281">
        <v>501</v>
      </c>
      <c r="R29" s="281">
        <v>332</v>
      </c>
      <c r="S29" s="281">
        <v>803</v>
      </c>
      <c r="T29" s="281">
        <v>44</v>
      </c>
      <c r="U29" s="281">
        <v>801</v>
      </c>
      <c r="V29" s="281">
        <v>394</v>
      </c>
      <c r="W29" s="281">
        <v>451</v>
      </c>
      <c r="X29" s="282">
        <v>98</v>
      </c>
      <c r="Y29" s="281">
        <v>16</v>
      </c>
      <c r="Z29" s="281">
        <v>187</v>
      </c>
      <c r="AA29" s="281">
        <v>678</v>
      </c>
      <c r="AB29" s="281">
        <v>135</v>
      </c>
      <c r="AC29" s="281">
        <v>743</v>
      </c>
      <c r="AD29" s="281">
        <v>253</v>
      </c>
      <c r="AE29" s="281">
        <v>671</v>
      </c>
      <c r="AF29" s="281">
        <v>152</v>
      </c>
      <c r="AG29" s="281">
        <v>718</v>
      </c>
      <c r="AH29" s="281">
        <v>112</v>
      </c>
      <c r="AI29" s="281">
        <v>672</v>
      </c>
      <c r="AJ29" s="280">
        <v>143</v>
      </c>
      <c r="AK29" s="281">
        <v>668</v>
      </c>
      <c r="AL29" s="291">
        <v>436</v>
      </c>
      <c r="AM29" s="298">
        <f t="shared" si="0"/>
        <v>6849249</v>
      </c>
      <c r="AN29" s="132"/>
    </row>
    <row r="30" spans="1:40" ht="12.75" x14ac:dyDescent="0.2">
      <c r="A30" s="223"/>
      <c r="B30" s="223"/>
      <c r="C30" s="223"/>
      <c r="D30" s="246" t="s">
        <v>196</v>
      </c>
      <c r="E30" s="247" t="s">
        <v>200</v>
      </c>
      <c r="F30" s="248">
        <f>B4+(16*B6)</f>
        <v>17</v>
      </c>
      <c r="G30" s="223"/>
      <c r="H30" s="224"/>
      <c r="I30" s="131"/>
      <c r="J30" s="279">
        <v>54</v>
      </c>
      <c r="K30" s="283">
        <v>325</v>
      </c>
      <c r="L30" s="281">
        <v>52</v>
      </c>
      <c r="M30" s="281">
        <v>809</v>
      </c>
      <c r="N30" s="281">
        <v>51</v>
      </c>
      <c r="O30" s="281">
        <v>807</v>
      </c>
      <c r="P30" s="281">
        <v>50</v>
      </c>
      <c r="Q30" s="281">
        <v>805</v>
      </c>
      <c r="R30" s="281">
        <v>46</v>
      </c>
      <c r="S30" s="281">
        <v>503</v>
      </c>
      <c r="T30" s="281">
        <v>334</v>
      </c>
      <c r="U30" s="281">
        <v>505</v>
      </c>
      <c r="V30" s="281">
        <v>320</v>
      </c>
      <c r="W30" s="281">
        <v>521</v>
      </c>
      <c r="X30" s="282">
        <v>392</v>
      </c>
      <c r="Y30" s="281">
        <v>507</v>
      </c>
      <c r="Z30" s="281">
        <v>481</v>
      </c>
      <c r="AA30" s="281">
        <v>741</v>
      </c>
      <c r="AB30" s="281">
        <v>533</v>
      </c>
      <c r="AC30" s="281">
        <v>681</v>
      </c>
      <c r="AD30" s="281">
        <v>340</v>
      </c>
      <c r="AE30" s="281">
        <v>631</v>
      </c>
      <c r="AF30" s="281">
        <v>110</v>
      </c>
      <c r="AG30" s="281">
        <v>441</v>
      </c>
      <c r="AH30" s="281">
        <v>344</v>
      </c>
      <c r="AI30" s="281">
        <v>439</v>
      </c>
      <c r="AJ30" s="281">
        <v>516</v>
      </c>
      <c r="AK30" s="280">
        <v>725</v>
      </c>
      <c r="AL30" s="291">
        <v>146</v>
      </c>
      <c r="AM30" s="298">
        <f t="shared" si="0"/>
        <v>6849249</v>
      </c>
      <c r="AN30" s="132"/>
    </row>
    <row r="31" spans="1:40" ht="12.75" x14ac:dyDescent="0.2">
      <c r="A31" s="223"/>
      <c r="B31" s="223"/>
      <c r="C31" s="223"/>
      <c r="D31" s="246" t="s">
        <v>313</v>
      </c>
      <c r="E31" s="247" t="s">
        <v>200</v>
      </c>
      <c r="F31" s="248">
        <f>B4+(17*B6)</f>
        <v>18</v>
      </c>
      <c r="G31" s="223"/>
      <c r="H31" s="224"/>
      <c r="I31" s="131"/>
      <c r="J31" s="300">
        <v>697</v>
      </c>
      <c r="K31" s="293">
        <v>463</v>
      </c>
      <c r="L31" s="293">
        <v>404</v>
      </c>
      <c r="M31" s="293">
        <v>461</v>
      </c>
      <c r="N31" s="293">
        <v>402</v>
      </c>
      <c r="O31" s="293">
        <v>459</v>
      </c>
      <c r="P31" s="293">
        <v>400</v>
      </c>
      <c r="Q31" s="293">
        <v>457</v>
      </c>
      <c r="R31" s="293">
        <v>399</v>
      </c>
      <c r="S31" s="293">
        <v>455</v>
      </c>
      <c r="T31" s="293">
        <v>396</v>
      </c>
      <c r="U31" s="293">
        <v>453</v>
      </c>
      <c r="V31" s="293">
        <v>43</v>
      </c>
      <c r="W31" s="293">
        <v>786</v>
      </c>
      <c r="X31" s="294">
        <v>322</v>
      </c>
      <c r="Y31" s="293">
        <v>784</v>
      </c>
      <c r="Z31" s="293">
        <v>133</v>
      </c>
      <c r="AA31" s="293">
        <v>70</v>
      </c>
      <c r="AB31" s="293">
        <v>106</v>
      </c>
      <c r="AC31" s="293">
        <v>714</v>
      </c>
      <c r="AD31" s="293">
        <v>108</v>
      </c>
      <c r="AE31" s="293">
        <v>795</v>
      </c>
      <c r="AF31" s="293">
        <v>342</v>
      </c>
      <c r="AG31" s="293">
        <v>673</v>
      </c>
      <c r="AH31" s="293">
        <v>34</v>
      </c>
      <c r="AI31" s="293">
        <v>719</v>
      </c>
      <c r="AJ31" s="293">
        <v>32</v>
      </c>
      <c r="AK31" s="293">
        <v>754</v>
      </c>
      <c r="AL31" s="295">
        <v>348</v>
      </c>
      <c r="AM31" s="298">
        <f t="shared" si="0"/>
        <v>6849249</v>
      </c>
      <c r="AN31" s="132"/>
    </row>
    <row r="32" spans="1:40" ht="12.75" x14ac:dyDescent="0.2">
      <c r="A32" s="223"/>
      <c r="B32" s="223"/>
      <c r="C32" s="223"/>
      <c r="D32" s="246" t="s">
        <v>377</v>
      </c>
      <c r="E32" s="247" t="s">
        <v>200</v>
      </c>
      <c r="F32" s="249">
        <f>B4+(18*B6)</f>
        <v>19</v>
      </c>
      <c r="G32" s="223"/>
      <c r="H32" s="224"/>
      <c r="I32" s="131" t="s">
        <v>304</v>
      </c>
      <c r="J32" s="72">
        <f>SUM(J3:J31)</f>
        <v>12209</v>
      </c>
      <c r="K32" s="73">
        <f t="shared" ref="K32:AL32" si="1">SUM(K3:K31)</f>
        <v>12209</v>
      </c>
      <c r="L32" s="73">
        <f t="shared" si="1"/>
        <v>12209</v>
      </c>
      <c r="M32" s="73">
        <f t="shared" si="1"/>
        <v>12209</v>
      </c>
      <c r="N32" s="73">
        <f t="shared" si="1"/>
        <v>12209</v>
      </c>
      <c r="O32" s="73">
        <f t="shared" si="1"/>
        <v>12209</v>
      </c>
      <c r="P32" s="73">
        <f t="shared" si="1"/>
        <v>12209</v>
      </c>
      <c r="Q32" s="73">
        <f t="shared" si="1"/>
        <v>12209</v>
      </c>
      <c r="R32" s="73">
        <f t="shared" si="1"/>
        <v>12209</v>
      </c>
      <c r="S32" s="73">
        <f t="shared" si="1"/>
        <v>12209</v>
      </c>
      <c r="T32" s="73">
        <f t="shared" si="1"/>
        <v>12209</v>
      </c>
      <c r="U32" s="73">
        <f t="shared" si="1"/>
        <v>12209</v>
      </c>
      <c r="V32" s="73">
        <f t="shared" si="1"/>
        <v>12209</v>
      </c>
      <c r="W32" s="73">
        <f t="shared" si="1"/>
        <v>12209</v>
      </c>
      <c r="X32" s="73">
        <f t="shared" si="1"/>
        <v>12209</v>
      </c>
      <c r="Y32" s="73">
        <f t="shared" si="1"/>
        <v>12209</v>
      </c>
      <c r="Z32" s="73">
        <f t="shared" si="1"/>
        <v>12209</v>
      </c>
      <c r="AA32" s="73">
        <f t="shared" si="1"/>
        <v>12209</v>
      </c>
      <c r="AB32" s="73">
        <f t="shared" si="1"/>
        <v>12209</v>
      </c>
      <c r="AC32" s="73">
        <f t="shared" si="1"/>
        <v>12209</v>
      </c>
      <c r="AD32" s="73">
        <f t="shared" si="1"/>
        <v>12209</v>
      </c>
      <c r="AE32" s="73">
        <f t="shared" si="1"/>
        <v>12209</v>
      </c>
      <c r="AF32" s="73">
        <f t="shared" si="1"/>
        <v>12209</v>
      </c>
      <c r="AG32" s="73">
        <f t="shared" si="1"/>
        <v>12209</v>
      </c>
      <c r="AH32" s="73">
        <f t="shared" si="1"/>
        <v>12209</v>
      </c>
      <c r="AI32" s="73">
        <f t="shared" si="1"/>
        <v>12209</v>
      </c>
      <c r="AJ32" s="73">
        <f t="shared" si="1"/>
        <v>12209</v>
      </c>
      <c r="AK32" s="73">
        <f t="shared" si="1"/>
        <v>12209</v>
      </c>
      <c r="AL32" s="73">
        <f t="shared" si="1"/>
        <v>12209</v>
      </c>
      <c r="AM32" s="301">
        <f>J3^3+K4^3+L5^3+M6^3+N7^3+O8^3+P9^3+Q10^3+R11^3+S12^3+T13^3+U14^3+V15^3+W16^3+X17^3+Y18^3+Z19^3+AA20^3+AB21^3+AC22^3+AD23^3+AE24^3+AF25^3+AG26^3+AH27^3+AI28^3+AJ29^3+AK30^3+AL31^3</f>
        <v>4322730749</v>
      </c>
      <c r="AN32" s="132"/>
    </row>
    <row r="33" spans="1:40" ht="13.5" thickBot="1" x14ac:dyDescent="0.25">
      <c r="A33" s="223"/>
      <c r="B33" s="223"/>
      <c r="C33" s="223"/>
      <c r="D33" s="246" t="s">
        <v>398</v>
      </c>
      <c r="E33" s="247" t="s">
        <v>200</v>
      </c>
      <c r="F33" s="248">
        <f>B4+(19*B6)</f>
        <v>20</v>
      </c>
      <c r="G33" s="223"/>
      <c r="H33" s="224"/>
      <c r="I33" s="131"/>
      <c r="J33" s="302">
        <f t="shared" ref="J33:W33" si="2">SUMSQ(J3:J31)</f>
        <v>6849249</v>
      </c>
      <c r="K33" s="303">
        <f t="shared" si="2"/>
        <v>6849249</v>
      </c>
      <c r="L33" s="303">
        <f t="shared" si="2"/>
        <v>6849249</v>
      </c>
      <c r="M33" s="303">
        <f t="shared" si="2"/>
        <v>6849249</v>
      </c>
      <c r="N33" s="303">
        <f t="shared" si="2"/>
        <v>6849249</v>
      </c>
      <c r="O33" s="303">
        <f t="shared" si="2"/>
        <v>6849249</v>
      </c>
      <c r="P33" s="303">
        <f t="shared" si="2"/>
        <v>6849249</v>
      </c>
      <c r="Q33" s="303">
        <f t="shared" si="2"/>
        <v>6849249</v>
      </c>
      <c r="R33" s="303">
        <f t="shared" si="2"/>
        <v>6849249</v>
      </c>
      <c r="S33" s="303">
        <f t="shared" si="2"/>
        <v>6849249</v>
      </c>
      <c r="T33" s="303">
        <f t="shared" si="2"/>
        <v>6849249</v>
      </c>
      <c r="U33" s="303">
        <f t="shared" si="2"/>
        <v>6849249</v>
      </c>
      <c r="V33" s="303">
        <f t="shared" si="2"/>
        <v>6849249</v>
      </c>
      <c r="W33" s="303">
        <f t="shared" si="2"/>
        <v>6849249</v>
      </c>
      <c r="X33" s="304">
        <f>X3^3+X4^3+X5^3+X6^3+X7^3+X8^3+X9^3+X10^3+X11^3+X12^3+X13^3+X14^3+X15^3+X16^3+X17^3+X18^3+X19^3+X20^3+X21^3+X22^3+X23^3+X24^3+X25^3+X26^3+X27^3+X28^3+X29^3+X30^3+X31^3</f>
        <v>4322730749</v>
      </c>
      <c r="Y33" s="303">
        <f t="shared" ref="Y33:AL33" si="3">SUMSQ(Y3:Y31)</f>
        <v>6849249</v>
      </c>
      <c r="Z33" s="303">
        <f t="shared" si="3"/>
        <v>6849249</v>
      </c>
      <c r="AA33" s="303">
        <f t="shared" si="3"/>
        <v>6849249</v>
      </c>
      <c r="AB33" s="303">
        <f t="shared" si="3"/>
        <v>6849249</v>
      </c>
      <c r="AC33" s="303">
        <f t="shared" si="3"/>
        <v>6849249</v>
      </c>
      <c r="AD33" s="303">
        <f t="shared" si="3"/>
        <v>6849249</v>
      </c>
      <c r="AE33" s="303">
        <f t="shared" si="3"/>
        <v>6849249</v>
      </c>
      <c r="AF33" s="303">
        <f t="shared" si="3"/>
        <v>6849249</v>
      </c>
      <c r="AG33" s="303">
        <f t="shared" si="3"/>
        <v>6849249</v>
      </c>
      <c r="AH33" s="303">
        <f t="shared" si="3"/>
        <v>6849249</v>
      </c>
      <c r="AI33" s="303">
        <f t="shared" si="3"/>
        <v>6849249</v>
      </c>
      <c r="AJ33" s="303">
        <f t="shared" si="3"/>
        <v>6849249</v>
      </c>
      <c r="AK33" s="303">
        <f t="shared" si="3"/>
        <v>6849249</v>
      </c>
      <c r="AL33" s="303">
        <f t="shared" si="3"/>
        <v>6849249</v>
      </c>
      <c r="AM33" s="305">
        <f>J31^3+K30^3+L29^3+M28^3+N27^3+O26^3+P25^3+Q24^3+R23^3+S22^3+T21^3+U20^3+V19^3+W18^3+X17^3+Y16^3+Z15^3+AA14^3+AB13^3+AC12^3+AD11^3+AE10^3+AF9^3+AG8^3+AH7^3+AI6^3+AJ5^3+AK4^3+AL3^3</f>
        <v>4322730749</v>
      </c>
      <c r="AN33" s="132"/>
    </row>
    <row r="34" spans="1:40" ht="13.5" thickBot="1" x14ac:dyDescent="0.25">
      <c r="A34" s="223"/>
      <c r="B34" s="223"/>
      <c r="C34" s="223"/>
      <c r="D34" s="246" t="s">
        <v>461</v>
      </c>
      <c r="E34" s="247" t="s">
        <v>200</v>
      </c>
      <c r="F34" s="248">
        <f>B4+(20*B6)</f>
        <v>21</v>
      </c>
      <c r="G34" s="223"/>
      <c r="H34" s="224"/>
      <c r="I34" s="133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34"/>
      <c r="AN34" s="135"/>
    </row>
    <row r="35" spans="1:40" x14ac:dyDescent="0.2">
      <c r="A35" s="223"/>
      <c r="B35" s="223"/>
      <c r="C35" s="223"/>
      <c r="D35" s="246" t="s">
        <v>512</v>
      </c>
      <c r="E35" s="247" t="s">
        <v>200</v>
      </c>
      <c r="F35" s="249">
        <f>B4+(21*B6)</f>
        <v>22</v>
      </c>
      <c r="G35" s="223"/>
      <c r="H35" s="224"/>
    </row>
    <row r="36" spans="1:40" x14ac:dyDescent="0.2">
      <c r="A36" s="223"/>
      <c r="B36" s="223"/>
      <c r="C36" s="223"/>
      <c r="D36" s="246" t="s">
        <v>538</v>
      </c>
      <c r="E36" s="247" t="s">
        <v>200</v>
      </c>
      <c r="F36" s="248">
        <f>B4+(22*B6)</f>
        <v>23</v>
      </c>
      <c r="G36" s="223"/>
      <c r="H36" s="224"/>
    </row>
    <row r="37" spans="1:40" x14ac:dyDescent="0.2">
      <c r="A37" s="223"/>
      <c r="B37" s="223"/>
      <c r="C37" s="223"/>
      <c r="D37" s="246" t="s">
        <v>641</v>
      </c>
      <c r="E37" s="247" t="s">
        <v>200</v>
      </c>
      <c r="F37" s="248">
        <f>B4+(23*B6)</f>
        <v>24</v>
      </c>
      <c r="G37" s="223"/>
      <c r="H37" s="224"/>
    </row>
    <row r="38" spans="1:40" x14ac:dyDescent="0.2">
      <c r="A38" s="223"/>
      <c r="B38" s="223"/>
      <c r="C38" s="223"/>
      <c r="D38" s="246" t="s">
        <v>668</v>
      </c>
      <c r="E38" s="247" t="s">
        <v>200</v>
      </c>
      <c r="F38" s="249">
        <f>B4+(24*B6)</f>
        <v>25</v>
      </c>
      <c r="G38" s="223"/>
      <c r="H38" s="224"/>
    </row>
    <row r="39" spans="1:40" x14ac:dyDescent="0.2">
      <c r="A39" s="223"/>
      <c r="B39" s="223"/>
      <c r="C39" s="223"/>
      <c r="D39" s="246" t="s">
        <v>706</v>
      </c>
      <c r="E39" s="247" t="s">
        <v>200</v>
      </c>
      <c r="F39" s="248">
        <f>B4+(25*B6)</f>
        <v>26</v>
      </c>
      <c r="G39" s="223"/>
      <c r="H39" s="224"/>
    </row>
    <row r="40" spans="1:40" x14ac:dyDescent="0.2">
      <c r="A40" s="223"/>
      <c r="B40" s="223"/>
      <c r="C40" s="223"/>
      <c r="D40" s="246" t="s">
        <v>744</v>
      </c>
      <c r="E40" s="247" t="s">
        <v>200</v>
      </c>
      <c r="F40" s="248">
        <f>B4+(26*B6)</f>
        <v>27</v>
      </c>
      <c r="G40" s="223"/>
      <c r="H40" s="224"/>
    </row>
    <row r="41" spans="1:40" x14ac:dyDescent="0.2">
      <c r="A41" s="223"/>
      <c r="B41" s="223"/>
      <c r="C41" s="223"/>
      <c r="D41" s="246" t="s">
        <v>728</v>
      </c>
      <c r="E41" s="247" t="s">
        <v>200</v>
      </c>
      <c r="F41" s="249">
        <f>B4+(27*B6)</f>
        <v>28</v>
      </c>
      <c r="G41" s="223"/>
      <c r="H41" s="224"/>
    </row>
    <row r="42" spans="1:40" x14ac:dyDescent="0.2">
      <c r="A42" s="223"/>
      <c r="B42" s="223"/>
      <c r="C42" s="223"/>
      <c r="D42" s="246" t="s">
        <v>865</v>
      </c>
      <c r="E42" s="247" t="s">
        <v>200</v>
      </c>
      <c r="F42" s="248">
        <f>B4+(28*B6)</f>
        <v>29</v>
      </c>
      <c r="G42" s="223"/>
      <c r="H42" s="224"/>
    </row>
    <row r="43" spans="1:40" x14ac:dyDescent="0.2">
      <c r="A43" s="223"/>
      <c r="B43" s="223"/>
      <c r="C43" s="223"/>
      <c r="D43" s="246" t="s">
        <v>1</v>
      </c>
      <c r="E43" s="247" t="s">
        <v>200</v>
      </c>
      <c r="F43" s="248">
        <f>B4+(29*B6)</f>
        <v>30</v>
      </c>
      <c r="G43" s="223"/>
      <c r="H43" s="224"/>
    </row>
    <row r="44" spans="1:40" x14ac:dyDescent="0.2">
      <c r="A44" s="223"/>
      <c r="B44" s="223"/>
      <c r="C44" s="223"/>
      <c r="D44" s="246" t="s">
        <v>197</v>
      </c>
      <c r="E44" s="247" t="s">
        <v>200</v>
      </c>
      <c r="F44" s="249">
        <f>B4+(30*B6)</f>
        <v>31</v>
      </c>
      <c r="G44" s="223"/>
      <c r="H44" s="224"/>
    </row>
    <row r="45" spans="1:40" x14ac:dyDescent="0.2">
      <c r="A45" s="223"/>
      <c r="B45" s="223"/>
      <c r="C45" s="223"/>
      <c r="D45" s="246" t="s">
        <v>69</v>
      </c>
      <c r="E45" s="247" t="s">
        <v>200</v>
      </c>
      <c r="F45" s="248">
        <f>B4+(31*B6)</f>
        <v>32</v>
      </c>
      <c r="G45" s="223"/>
      <c r="H45" s="224"/>
    </row>
    <row r="46" spans="1:40" x14ac:dyDescent="0.2">
      <c r="A46" s="223"/>
      <c r="B46" s="223"/>
      <c r="C46" s="223"/>
      <c r="D46" s="246" t="s">
        <v>243</v>
      </c>
      <c r="E46" s="247" t="s">
        <v>200</v>
      </c>
      <c r="F46" s="248">
        <f>B4+(32*B6)</f>
        <v>33</v>
      </c>
      <c r="G46" s="223"/>
      <c r="H46" s="224"/>
    </row>
    <row r="47" spans="1:40" x14ac:dyDescent="0.2">
      <c r="A47" s="223"/>
      <c r="B47" s="223"/>
      <c r="C47" s="223"/>
      <c r="D47" s="246" t="s">
        <v>116</v>
      </c>
      <c r="E47" s="247" t="s">
        <v>200</v>
      </c>
      <c r="F47" s="249">
        <f>B4+(33*B6)</f>
        <v>34</v>
      </c>
      <c r="G47" s="223"/>
      <c r="H47" s="224"/>
    </row>
    <row r="48" spans="1:40" x14ac:dyDescent="0.2">
      <c r="A48" s="223"/>
      <c r="B48" s="223"/>
      <c r="C48" s="223"/>
      <c r="D48" s="246" t="s">
        <v>288</v>
      </c>
      <c r="E48" s="247" t="s">
        <v>200</v>
      </c>
      <c r="F48" s="248">
        <f>B4+(34*B6)</f>
        <v>35</v>
      </c>
      <c r="G48" s="223"/>
      <c r="H48" s="224"/>
    </row>
    <row r="49" spans="1:8" x14ac:dyDescent="0.2">
      <c r="A49" s="223"/>
      <c r="B49" s="223"/>
      <c r="C49" s="223"/>
      <c r="D49" s="246" t="s">
        <v>181</v>
      </c>
      <c r="E49" s="247" t="s">
        <v>200</v>
      </c>
      <c r="F49" s="248">
        <f>B4+(35*B6)</f>
        <v>36</v>
      </c>
      <c r="G49" s="223"/>
      <c r="H49" s="224"/>
    </row>
    <row r="50" spans="1:8" x14ac:dyDescent="0.2">
      <c r="A50" s="223"/>
      <c r="B50" s="223"/>
      <c r="C50" s="223"/>
      <c r="D50" s="246" t="s">
        <v>51</v>
      </c>
      <c r="E50" s="247" t="s">
        <v>200</v>
      </c>
      <c r="F50" s="249">
        <f>B4+(36*B6)</f>
        <v>37</v>
      </c>
      <c r="G50" s="223"/>
      <c r="H50" s="224"/>
    </row>
    <row r="51" spans="1:8" x14ac:dyDescent="0.2">
      <c r="A51" s="223"/>
      <c r="B51" s="223"/>
      <c r="C51" s="223"/>
      <c r="D51" s="246" t="s">
        <v>229</v>
      </c>
      <c r="E51" s="247" t="s">
        <v>200</v>
      </c>
      <c r="F51" s="248">
        <f>B4+(37*B6)</f>
        <v>38</v>
      </c>
      <c r="G51" s="223"/>
      <c r="H51" s="224"/>
    </row>
    <row r="52" spans="1:8" x14ac:dyDescent="0.2">
      <c r="A52" s="223"/>
      <c r="B52" s="223"/>
      <c r="C52" s="223"/>
      <c r="D52" s="246" t="s">
        <v>101</v>
      </c>
      <c r="E52" s="247" t="s">
        <v>200</v>
      </c>
      <c r="F52" s="248">
        <f>B4+(38*B6)</f>
        <v>39</v>
      </c>
      <c r="G52" s="223"/>
      <c r="H52" s="224"/>
    </row>
    <row r="53" spans="1:8" x14ac:dyDescent="0.2">
      <c r="A53" s="223"/>
      <c r="B53" s="223"/>
      <c r="C53" s="223"/>
      <c r="D53" s="246" t="s">
        <v>274</v>
      </c>
      <c r="E53" s="247" t="s">
        <v>200</v>
      </c>
      <c r="F53" s="249">
        <f>B4+(39*B6)</f>
        <v>40</v>
      </c>
      <c r="G53" s="223"/>
      <c r="H53" s="224"/>
    </row>
    <row r="54" spans="1:8" x14ac:dyDescent="0.2">
      <c r="A54" s="223"/>
      <c r="B54" s="223"/>
      <c r="C54" s="223"/>
      <c r="D54" s="246" t="s">
        <v>148</v>
      </c>
      <c r="E54" s="247" t="s">
        <v>200</v>
      </c>
      <c r="F54" s="248">
        <f>B4+(40*B6)</f>
        <v>41</v>
      </c>
      <c r="G54" s="223"/>
      <c r="H54" s="224"/>
    </row>
    <row r="55" spans="1:8" x14ac:dyDescent="0.2">
      <c r="A55" s="223"/>
      <c r="B55" s="223"/>
      <c r="C55" s="223"/>
      <c r="D55" s="246" t="s">
        <v>36</v>
      </c>
      <c r="E55" s="247" t="s">
        <v>200</v>
      </c>
      <c r="F55" s="248">
        <f>B4+(41*B6)</f>
        <v>42</v>
      </c>
      <c r="G55" s="223"/>
      <c r="H55" s="224"/>
    </row>
    <row r="56" spans="1:8" x14ac:dyDescent="0.2">
      <c r="A56" s="223"/>
      <c r="B56" s="223"/>
      <c r="C56" s="223"/>
      <c r="D56" s="246" t="s">
        <v>213</v>
      </c>
      <c r="E56" s="247" t="s">
        <v>200</v>
      </c>
      <c r="F56" s="249">
        <f>B4+(42*B6)</f>
        <v>43</v>
      </c>
      <c r="G56" s="223"/>
      <c r="H56" s="224"/>
    </row>
    <row r="57" spans="1:8" x14ac:dyDescent="0.2">
      <c r="A57" s="223"/>
      <c r="B57" s="223"/>
      <c r="C57" s="223"/>
      <c r="D57" s="246" t="s">
        <v>84</v>
      </c>
      <c r="E57" s="247" t="s">
        <v>200</v>
      </c>
      <c r="F57" s="248">
        <f>B4+(43*B6)</f>
        <v>44</v>
      </c>
      <c r="G57" s="223"/>
      <c r="H57" s="224"/>
    </row>
    <row r="58" spans="1:8" x14ac:dyDescent="0.2">
      <c r="A58" s="223"/>
      <c r="B58" s="223"/>
      <c r="C58" s="223"/>
      <c r="D58" s="246" t="s">
        <v>259</v>
      </c>
      <c r="E58" s="247" t="s">
        <v>200</v>
      </c>
      <c r="F58" s="248">
        <f>B4+(44*B6)</f>
        <v>45</v>
      </c>
      <c r="G58" s="223"/>
      <c r="H58" s="224"/>
    </row>
    <row r="59" spans="1:8" x14ac:dyDescent="0.2">
      <c r="A59" s="223"/>
      <c r="B59" s="223"/>
      <c r="C59" s="223"/>
      <c r="D59" s="246" t="s">
        <v>132</v>
      </c>
      <c r="E59" s="247" t="s">
        <v>200</v>
      </c>
      <c r="F59" s="249">
        <f>B4+(45*B6)</f>
        <v>46</v>
      </c>
      <c r="G59" s="223"/>
      <c r="H59" s="224"/>
    </row>
    <row r="60" spans="1:8" x14ac:dyDescent="0.2">
      <c r="A60" s="223"/>
      <c r="B60" s="223"/>
      <c r="C60" s="223"/>
      <c r="D60" s="246" t="s">
        <v>347</v>
      </c>
      <c r="E60" s="247" t="s">
        <v>200</v>
      </c>
      <c r="F60" s="248">
        <f>B4+(46*B6)</f>
        <v>47</v>
      </c>
      <c r="G60" s="223"/>
      <c r="H60" s="224"/>
    </row>
    <row r="61" spans="1:8" x14ac:dyDescent="0.2">
      <c r="A61" s="223"/>
      <c r="B61" s="223"/>
      <c r="C61" s="223"/>
      <c r="D61" s="246" t="s">
        <v>315</v>
      </c>
      <c r="E61" s="247" t="s">
        <v>200</v>
      </c>
      <c r="F61" s="248">
        <f>B4+(47*B6)</f>
        <v>48</v>
      </c>
      <c r="G61" s="223"/>
      <c r="H61" s="224"/>
    </row>
    <row r="62" spans="1:8" x14ac:dyDescent="0.2">
      <c r="A62" s="223"/>
      <c r="B62" s="223"/>
      <c r="C62" s="223"/>
      <c r="D62" s="246" t="s">
        <v>409</v>
      </c>
      <c r="E62" s="247" t="s">
        <v>200</v>
      </c>
      <c r="F62" s="249">
        <f>B4+(48*B6)</f>
        <v>49</v>
      </c>
      <c r="G62" s="223"/>
      <c r="H62" s="224"/>
    </row>
    <row r="63" spans="1:8" x14ac:dyDescent="0.2">
      <c r="A63" s="223"/>
      <c r="B63" s="223"/>
      <c r="C63" s="223"/>
      <c r="D63" s="246" t="s">
        <v>432</v>
      </c>
      <c r="E63" s="247" t="s">
        <v>200</v>
      </c>
      <c r="F63" s="248">
        <f>B4+(49*B6)</f>
        <v>50</v>
      </c>
      <c r="G63" s="223"/>
      <c r="H63" s="224"/>
    </row>
    <row r="64" spans="1:8" x14ac:dyDescent="0.2">
      <c r="A64" s="223"/>
      <c r="B64" s="223"/>
      <c r="C64" s="223"/>
      <c r="D64" s="246" t="s">
        <v>542</v>
      </c>
      <c r="E64" s="247" t="s">
        <v>200</v>
      </c>
      <c r="F64" s="248">
        <f>B4+(50*B6)</f>
        <v>51</v>
      </c>
      <c r="G64" s="223"/>
      <c r="H64" s="224"/>
    </row>
    <row r="65" spans="1:8" x14ac:dyDescent="0.2">
      <c r="A65" s="223"/>
      <c r="B65" s="223"/>
      <c r="C65" s="223"/>
      <c r="D65" s="246" t="s">
        <v>510</v>
      </c>
      <c r="E65" s="247" t="s">
        <v>200</v>
      </c>
      <c r="F65" s="249">
        <f>B4+(51*B6)</f>
        <v>52</v>
      </c>
      <c r="G65" s="223"/>
      <c r="H65" s="224"/>
    </row>
    <row r="66" spans="1:8" x14ac:dyDescent="0.2">
      <c r="A66" s="223"/>
      <c r="B66" s="223"/>
      <c r="C66" s="223"/>
      <c r="D66" s="246" t="s">
        <v>600</v>
      </c>
      <c r="E66" s="247" t="s">
        <v>200</v>
      </c>
      <c r="F66" s="248">
        <f>B4+(52*B6)</f>
        <v>53</v>
      </c>
      <c r="G66" s="223"/>
      <c r="H66" s="224"/>
    </row>
    <row r="67" spans="1:8" x14ac:dyDescent="0.2">
      <c r="A67" s="223"/>
      <c r="B67" s="223"/>
      <c r="C67" s="223"/>
      <c r="D67" s="246" t="s">
        <v>711</v>
      </c>
      <c r="E67" s="247" t="s">
        <v>200</v>
      </c>
      <c r="F67" s="248">
        <f>B4+(53*B6)</f>
        <v>54</v>
      </c>
      <c r="G67" s="223"/>
      <c r="H67" s="224"/>
    </row>
    <row r="68" spans="1:8" x14ac:dyDescent="0.2">
      <c r="A68" s="223"/>
      <c r="B68" s="223"/>
      <c r="C68" s="223"/>
      <c r="D68" s="246" t="s">
        <v>683</v>
      </c>
      <c r="E68" s="247" t="s">
        <v>200</v>
      </c>
      <c r="F68" s="249">
        <f>B4+(54*B6)</f>
        <v>55</v>
      </c>
      <c r="G68" s="223"/>
      <c r="H68" s="224"/>
    </row>
    <row r="69" spans="1:8" x14ac:dyDescent="0.2">
      <c r="A69" s="223"/>
      <c r="B69" s="223"/>
      <c r="C69" s="223"/>
      <c r="D69" s="246" t="s">
        <v>735</v>
      </c>
      <c r="E69" s="247" t="s">
        <v>200</v>
      </c>
      <c r="F69" s="248">
        <f>B4+(55*B6)</f>
        <v>56</v>
      </c>
      <c r="G69" s="223"/>
      <c r="H69" s="224"/>
    </row>
    <row r="70" spans="1:8" x14ac:dyDescent="0.2">
      <c r="A70" s="223"/>
      <c r="B70" s="223"/>
      <c r="C70" s="223"/>
      <c r="D70" s="246" t="s">
        <v>720</v>
      </c>
      <c r="E70" s="247" t="s">
        <v>200</v>
      </c>
      <c r="F70" s="248">
        <f>B4+(56*B6)</f>
        <v>57</v>
      </c>
      <c r="G70" s="223"/>
      <c r="H70" s="224"/>
    </row>
    <row r="71" spans="1:8" x14ac:dyDescent="0.2">
      <c r="A71" s="223"/>
      <c r="B71" s="223"/>
      <c r="C71" s="223"/>
      <c r="D71" s="246" t="s">
        <v>838</v>
      </c>
      <c r="E71" s="247" t="s">
        <v>200</v>
      </c>
      <c r="F71" s="249">
        <f>B4+(57*B6)</f>
        <v>58</v>
      </c>
      <c r="G71" s="223"/>
      <c r="H71" s="224"/>
    </row>
    <row r="72" spans="1:8" x14ac:dyDescent="0.2">
      <c r="A72" s="223"/>
      <c r="B72" s="223"/>
      <c r="C72" s="223"/>
      <c r="D72" s="246" t="s">
        <v>260</v>
      </c>
      <c r="E72" s="247" t="s">
        <v>200</v>
      </c>
      <c r="F72" s="249">
        <f>B4+(58*B6)</f>
        <v>59</v>
      </c>
      <c r="G72" s="223"/>
      <c r="H72" s="224"/>
    </row>
    <row r="73" spans="1:8" x14ac:dyDescent="0.2">
      <c r="A73" s="223"/>
      <c r="B73" s="223"/>
      <c r="C73" s="223"/>
      <c r="D73" s="246" t="s">
        <v>133</v>
      </c>
      <c r="E73" s="247" t="s">
        <v>200</v>
      </c>
      <c r="F73" s="248">
        <f>B4+(59*B6)</f>
        <v>60</v>
      </c>
      <c r="G73" s="223"/>
      <c r="H73" s="224"/>
    </row>
    <row r="74" spans="1:8" x14ac:dyDescent="0.2">
      <c r="A74" s="223"/>
      <c r="B74" s="223"/>
      <c r="C74" s="223"/>
      <c r="D74" s="246" t="s">
        <v>2</v>
      </c>
      <c r="E74" s="247" t="s">
        <v>200</v>
      </c>
      <c r="F74" s="248">
        <f>B4+(60*B6)</f>
        <v>61</v>
      </c>
      <c r="G74" s="223"/>
      <c r="H74" s="224"/>
    </row>
    <row r="75" spans="1:8" x14ac:dyDescent="0.2">
      <c r="A75" s="223"/>
      <c r="B75" s="223"/>
      <c r="C75" s="223"/>
      <c r="D75" s="246" t="s">
        <v>198</v>
      </c>
      <c r="E75" s="247" t="s">
        <v>200</v>
      </c>
      <c r="F75" s="249">
        <f>B4+(61*B6)</f>
        <v>62</v>
      </c>
      <c r="G75" s="223"/>
      <c r="H75" s="224"/>
    </row>
    <row r="76" spans="1:8" x14ac:dyDescent="0.2">
      <c r="A76" s="223"/>
      <c r="B76" s="223"/>
      <c r="C76" s="223"/>
      <c r="D76" s="246" t="s">
        <v>70</v>
      </c>
      <c r="E76" s="247" t="s">
        <v>200</v>
      </c>
      <c r="F76" s="249">
        <f>B4+(62*B6)</f>
        <v>63</v>
      </c>
      <c r="G76" s="223"/>
      <c r="H76" s="224"/>
    </row>
    <row r="77" spans="1:8" x14ac:dyDescent="0.2">
      <c r="A77" s="223"/>
      <c r="B77" s="223"/>
      <c r="C77" s="223"/>
      <c r="D77" s="246" t="s">
        <v>244</v>
      </c>
      <c r="E77" s="247" t="s">
        <v>200</v>
      </c>
      <c r="F77" s="248">
        <f>B4+(63*B6)</f>
        <v>64</v>
      </c>
      <c r="G77" s="223"/>
      <c r="H77" s="224"/>
    </row>
    <row r="78" spans="1:8" x14ac:dyDescent="0.2">
      <c r="A78" s="223"/>
      <c r="B78" s="223"/>
      <c r="C78" s="223"/>
      <c r="D78" s="246" t="s">
        <v>117</v>
      </c>
      <c r="E78" s="247" t="s">
        <v>200</v>
      </c>
      <c r="F78" s="248">
        <f>B4+(64*B6)</f>
        <v>65</v>
      </c>
      <c r="G78" s="223"/>
      <c r="H78" s="224"/>
    </row>
    <row r="79" spans="1:8" x14ac:dyDescent="0.2">
      <c r="A79" s="223"/>
      <c r="B79" s="223"/>
      <c r="C79" s="223"/>
      <c r="D79" s="246" t="s">
        <v>289</v>
      </c>
      <c r="E79" s="247" t="s">
        <v>200</v>
      </c>
      <c r="F79" s="249">
        <f>B4+(65*B6)</f>
        <v>66</v>
      </c>
      <c r="G79" s="223"/>
      <c r="H79" s="224"/>
    </row>
    <row r="80" spans="1:8" x14ac:dyDescent="0.2">
      <c r="A80" s="223"/>
      <c r="B80" s="223"/>
      <c r="C80" s="223"/>
      <c r="D80" s="246" t="s">
        <v>165</v>
      </c>
      <c r="E80" s="247" t="s">
        <v>200</v>
      </c>
      <c r="F80" s="249">
        <f>B4+(66*B6)</f>
        <v>67</v>
      </c>
      <c r="G80" s="223"/>
      <c r="H80" s="224"/>
    </row>
    <row r="81" spans="1:8" x14ac:dyDescent="0.2">
      <c r="A81" s="223"/>
      <c r="B81" s="223"/>
      <c r="C81" s="223"/>
      <c r="D81" s="246" t="s">
        <v>52</v>
      </c>
      <c r="E81" s="247" t="s">
        <v>200</v>
      </c>
      <c r="F81" s="248">
        <f>B4+(67*B6)</f>
        <v>68</v>
      </c>
      <c r="G81" s="223"/>
      <c r="H81" s="224"/>
    </row>
    <row r="82" spans="1:8" x14ac:dyDescent="0.2">
      <c r="A82" s="223"/>
      <c r="B82" s="223"/>
      <c r="C82" s="223"/>
      <c r="D82" s="246" t="s">
        <v>230</v>
      </c>
      <c r="E82" s="247" t="s">
        <v>200</v>
      </c>
      <c r="F82" s="248">
        <f>B4+(68*B6)</f>
        <v>69</v>
      </c>
      <c r="G82" s="223"/>
      <c r="H82" s="224"/>
    </row>
    <row r="83" spans="1:8" x14ac:dyDescent="0.2">
      <c r="A83" s="223"/>
      <c r="B83" s="223"/>
      <c r="C83" s="223"/>
      <c r="D83" s="246" t="s">
        <v>102</v>
      </c>
      <c r="E83" s="247" t="s">
        <v>200</v>
      </c>
      <c r="F83" s="249">
        <f>B4+(69*B6)</f>
        <v>70</v>
      </c>
      <c r="G83" s="223"/>
      <c r="H83" s="224"/>
    </row>
    <row r="84" spans="1:8" x14ac:dyDescent="0.2">
      <c r="A84" s="223"/>
      <c r="B84" s="223"/>
      <c r="C84" s="223"/>
      <c r="D84" s="246" t="s">
        <v>275</v>
      </c>
      <c r="E84" s="247" t="s">
        <v>200</v>
      </c>
      <c r="F84" s="249">
        <f>B4+(70*B6)</f>
        <v>71</v>
      </c>
      <c r="G84" s="223"/>
      <c r="H84" s="224"/>
    </row>
    <row r="85" spans="1:8" x14ac:dyDescent="0.2">
      <c r="A85" s="223"/>
      <c r="B85" s="223"/>
      <c r="C85" s="223"/>
      <c r="D85" s="246" t="s">
        <v>149</v>
      </c>
      <c r="E85" s="247" t="s">
        <v>200</v>
      </c>
      <c r="F85" s="248">
        <f>B4+(71*B6)</f>
        <v>72</v>
      </c>
      <c r="G85" s="223"/>
      <c r="H85" s="224"/>
    </row>
    <row r="86" spans="1:8" x14ac:dyDescent="0.2">
      <c r="A86" s="223"/>
      <c r="B86" s="223"/>
      <c r="C86" s="223"/>
      <c r="D86" s="246" t="s">
        <v>37</v>
      </c>
      <c r="E86" s="247" t="s">
        <v>200</v>
      </c>
      <c r="F86" s="248">
        <f>B4+(72*B6)</f>
        <v>73</v>
      </c>
      <c r="G86" s="223"/>
      <c r="H86" s="224"/>
    </row>
    <row r="87" spans="1:8" x14ac:dyDescent="0.2">
      <c r="A87" s="223"/>
      <c r="B87" s="223"/>
      <c r="C87" s="223"/>
      <c r="D87" s="246" t="s">
        <v>214</v>
      </c>
      <c r="E87" s="247" t="s">
        <v>200</v>
      </c>
      <c r="F87" s="249">
        <f>B4+(73*B6)</f>
        <v>74</v>
      </c>
      <c r="G87" s="223"/>
      <c r="H87" s="224"/>
    </row>
    <row r="88" spans="1:8" x14ac:dyDescent="0.2">
      <c r="A88" s="223"/>
      <c r="B88" s="223"/>
      <c r="C88" s="223"/>
      <c r="D88" s="246" t="s">
        <v>85</v>
      </c>
      <c r="E88" s="247" t="s">
        <v>200</v>
      </c>
      <c r="F88" s="249">
        <f>B4+(74*B6)</f>
        <v>75</v>
      </c>
      <c r="G88" s="223"/>
      <c r="H88" s="224"/>
    </row>
    <row r="89" spans="1:8" x14ac:dyDescent="0.2">
      <c r="A89" s="223"/>
      <c r="B89" s="223"/>
      <c r="C89" s="223"/>
      <c r="D89" s="246" t="s">
        <v>367</v>
      </c>
      <c r="E89" s="247" t="s">
        <v>200</v>
      </c>
      <c r="F89" s="248">
        <f>B4+(75*B6)</f>
        <v>76</v>
      </c>
      <c r="G89" s="223"/>
      <c r="H89" s="224"/>
    </row>
    <row r="90" spans="1:8" x14ac:dyDescent="0.2">
      <c r="A90" s="223"/>
      <c r="B90" s="223"/>
      <c r="C90" s="223"/>
      <c r="D90" s="246" t="s">
        <v>346</v>
      </c>
      <c r="E90" s="247" t="s">
        <v>200</v>
      </c>
      <c r="F90" s="248">
        <f>B4+(76*B6)</f>
        <v>77</v>
      </c>
      <c r="G90" s="223"/>
      <c r="H90" s="224"/>
    </row>
    <row r="91" spans="1:8" x14ac:dyDescent="0.2">
      <c r="A91" s="223"/>
      <c r="B91" s="223"/>
      <c r="C91" s="223"/>
      <c r="D91" s="246" t="s">
        <v>463</v>
      </c>
      <c r="E91" s="247" t="s">
        <v>200</v>
      </c>
      <c r="F91" s="249">
        <f>B4+(77*B6)</f>
        <v>78</v>
      </c>
      <c r="G91" s="223"/>
      <c r="H91" s="224"/>
    </row>
    <row r="92" spans="1:8" x14ac:dyDescent="0.2">
      <c r="A92" s="223"/>
      <c r="B92" s="223"/>
      <c r="C92" s="223"/>
      <c r="D92" s="246" t="s">
        <v>465</v>
      </c>
      <c r="E92" s="247" t="s">
        <v>200</v>
      </c>
      <c r="F92" s="249">
        <f>B4+(78*B6)</f>
        <v>79</v>
      </c>
      <c r="G92" s="223"/>
      <c r="H92" s="224"/>
    </row>
    <row r="93" spans="1:8" x14ac:dyDescent="0.2">
      <c r="A93" s="223"/>
      <c r="B93" s="223"/>
      <c r="C93" s="223"/>
      <c r="D93" s="246" t="s">
        <v>529</v>
      </c>
      <c r="E93" s="247" t="s">
        <v>200</v>
      </c>
      <c r="F93" s="248">
        <f>B4+(79*B6)</f>
        <v>80</v>
      </c>
      <c r="G93" s="223"/>
      <c r="H93" s="224"/>
    </row>
    <row r="94" spans="1:8" x14ac:dyDescent="0.2">
      <c r="A94" s="223"/>
      <c r="B94" s="223"/>
      <c r="C94" s="223"/>
      <c r="D94" s="246" t="s">
        <v>481</v>
      </c>
      <c r="E94" s="247" t="s">
        <v>200</v>
      </c>
      <c r="F94" s="248">
        <f>B4+(80*B6)</f>
        <v>81</v>
      </c>
      <c r="G94" s="223"/>
      <c r="H94" s="224"/>
    </row>
    <row r="95" spans="1:8" x14ac:dyDescent="0.2">
      <c r="A95" s="223"/>
      <c r="B95" s="223"/>
      <c r="C95" s="223"/>
      <c r="D95" s="246" t="s">
        <v>699</v>
      </c>
      <c r="E95" s="247" t="s">
        <v>200</v>
      </c>
      <c r="F95" s="249">
        <f>B4+(81*B6)</f>
        <v>82</v>
      </c>
      <c r="G95" s="223"/>
      <c r="H95" s="224"/>
    </row>
    <row r="96" spans="1:8" x14ac:dyDescent="0.2">
      <c r="A96" s="223"/>
      <c r="B96" s="223"/>
      <c r="C96" s="223"/>
      <c r="D96" s="246" t="s">
        <v>696</v>
      </c>
      <c r="E96" s="247" t="s">
        <v>200</v>
      </c>
      <c r="F96" s="249">
        <f>B4+(82*B6)</f>
        <v>83</v>
      </c>
      <c r="G96" s="223"/>
      <c r="H96" s="224"/>
    </row>
    <row r="97" spans="1:8" x14ac:dyDescent="0.2">
      <c r="A97" s="223"/>
      <c r="B97" s="223"/>
      <c r="C97" s="223"/>
      <c r="D97" s="246" t="s">
        <v>568</v>
      </c>
      <c r="E97" s="247" t="s">
        <v>200</v>
      </c>
      <c r="F97" s="248">
        <f>B4+(83*B6)</f>
        <v>84</v>
      </c>
      <c r="G97" s="223"/>
      <c r="H97" s="224"/>
    </row>
    <row r="98" spans="1:8" x14ac:dyDescent="0.2">
      <c r="A98" s="223"/>
      <c r="B98" s="223"/>
      <c r="C98" s="223"/>
      <c r="D98" s="246" t="s">
        <v>740</v>
      </c>
      <c r="E98" s="247" t="s">
        <v>200</v>
      </c>
      <c r="F98" s="248">
        <f>B4+(84*B6)</f>
        <v>85</v>
      </c>
      <c r="G98" s="223"/>
      <c r="H98" s="224"/>
    </row>
    <row r="99" spans="1:8" x14ac:dyDescent="0.2">
      <c r="A99" s="223"/>
      <c r="B99" s="223"/>
      <c r="C99" s="223"/>
      <c r="D99" s="246" t="s">
        <v>716</v>
      </c>
      <c r="E99" s="247" t="s">
        <v>200</v>
      </c>
      <c r="F99" s="249">
        <f>B4+(85*B6)</f>
        <v>86</v>
      </c>
      <c r="G99" s="223"/>
      <c r="H99" s="224"/>
    </row>
    <row r="100" spans="1:8" x14ac:dyDescent="0.2">
      <c r="A100" s="223"/>
      <c r="B100" s="223"/>
      <c r="C100" s="223"/>
      <c r="D100" s="246" t="s">
        <v>858</v>
      </c>
      <c r="E100" s="247" t="s">
        <v>200</v>
      </c>
      <c r="F100" s="249">
        <f>B4+(86*B6)</f>
        <v>87</v>
      </c>
      <c r="G100" s="223"/>
      <c r="H100" s="224"/>
    </row>
    <row r="101" spans="1:8" x14ac:dyDescent="0.2">
      <c r="A101" s="223"/>
      <c r="B101" s="223"/>
      <c r="C101" s="223"/>
      <c r="D101" s="246" t="s">
        <v>215</v>
      </c>
      <c r="E101" s="247" t="s">
        <v>200</v>
      </c>
      <c r="F101" s="248">
        <f>B4+(87*B6)</f>
        <v>88</v>
      </c>
      <c r="G101" s="223"/>
      <c r="H101" s="224"/>
    </row>
    <row r="102" spans="1:8" x14ac:dyDescent="0.2">
      <c r="A102" s="223"/>
      <c r="B102" s="223"/>
      <c r="C102" s="223"/>
      <c r="D102" s="246" t="s">
        <v>86</v>
      </c>
      <c r="E102" s="247" t="s">
        <v>200</v>
      </c>
      <c r="F102" s="249">
        <f>B4+(88*B6)</f>
        <v>89</v>
      </c>
      <c r="G102" s="223"/>
      <c r="H102" s="224"/>
    </row>
    <row r="103" spans="1:8" x14ac:dyDescent="0.2">
      <c r="A103" s="223"/>
      <c r="B103" s="223"/>
      <c r="C103" s="223"/>
      <c r="D103" s="246" t="s">
        <v>261</v>
      </c>
      <c r="E103" s="247" t="s">
        <v>200</v>
      </c>
      <c r="F103" s="249">
        <f>B4+(89*B6)</f>
        <v>90</v>
      </c>
      <c r="G103" s="223"/>
      <c r="H103" s="224"/>
    </row>
    <row r="104" spans="1:8" x14ac:dyDescent="0.2">
      <c r="A104" s="223"/>
      <c r="B104" s="223"/>
      <c r="C104" s="223"/>
      <c r="D104" s="246" t="s">
        <v>134</v>
      </c>
      <c r="E104" s="247" t="s">
        <v>200</v>
      </c>
      <c r="F104" s="248">
        <f>B4+(90*B6)</f>
        <v>91</v>
      </c>
      <c r="G104" s="223"/>
      <c r="H104" s="224"/>
    </row>
    <row r="105" spans="1:8" x14ac:dyDescent="0.2">
      <c r="A105" s="223"/>
      <c r="B105" s="223"/>
      <c r="C105" s="223"/>
      <c r="D105" s="246" t="s">
        <v>3</v>
      </c>
      <c r="E105" s="247" t="s">
        <v>200</v>
      </c>
      <c r="F105" s="249">
        <f>B4+(91*B6)</f>
        <v>92</v>
      </c>
      <c r="G105" s="223"/>
      <c r="H105" s="224"/>
    </row>
    <row r="106" spans="1:8" x14ac:dyDescent="0.2">
      <c r="A106" s="223"/>
      <c r="B106" s="223"/>
      <c r="C106" s="223"/>
      <c r="D106" s="246" t="s">
        <v>199</v>
      </c>
      <c r="E106" s="247" t="s">
        <v>200</v>
      </c>
      <c r="F106" s="249">
        <f>B4+(92*B6)</f>
        <v>93</v>
      </c>
      <c r="G106" s="223"/>
      <c r="H106" s="224"/>
    </row>
    <row r="107" spans="1:8" x14ac:dyDescent="0.2">
      <c r="A107" s="223"/>
      <c r="B107" s="223"/>
      <c r="C107" s="223"/>
      <c r="D107" s="246" t="s">
        <v>71</v>
      </c>
      <c r="E107" s="247" t="s">
        <v>200</v>
      </c>
      <c r="F107" s="248">
        <f>B4+(93*B6)</f>
        <v>94</v>
      </c>
      <c r="G107" s="223"/>
      <c r="H107" s="224"/>
    </row>
    <row r="108" spans="1:8" x14ac:dyDescent="0.2">
      <c r="A108" s="223"/>
      <c r="B108" s="223"/>
      <c r="C108" s="223"/>
      <c r="D108" s="246" t="s">
        <v>245</v>
      </c>
      <c r="E108" s="247" t="s">
        <v>200</v>
      </c>
      <c r="F108" s="249">
        <f>B4+(94*B6)</f>
        <v>95</v>
      </c>
      <c r="G108" s="223"/>
      <c r="H108" s="224"/>
    </row>
    <row r="109" spans="1:8" x14ac:dyDescent="0.2">
      <c r="A109" s="223"/>
      <c r="B109" s="223"/>
      <c r="C109" s="223"/>
      <c r="D109" s="246" t="s">
        <v>118</v>
      </c>
      <c r="E109" s="247" t="s">
        <v>200</v>
      </c>
      <c r="F109" s="249">
        <f>B4+(95*B6)</f>
        <v>96</v>
      </c>
      <c r="G109" s="223"/>
      <c r="H109" s="224"/>
    </row>
    <row r="110" spans="1:8" x14ac:dyDescent="0.2">
      <c r="A110" s="223"/>
      <c r="B110" s="223"/>
      <c r="C110" s="223"/>
      <c r="D110" s="246" t="s">
        <v>290</v>
      </c>
      <c r="E110" s="247" t="s">
        <v>200</v>
      </c>
      <c r="F110" s="248">
        <f>B4+(96*B6)</f>
        <v>97</v>
      </c>
      <c r="G110" s="223"/>
      <c r="H110" s="224"/>
    </row>
    <row r="111" spans="1:8" x14ac:dyDescent="0.2">
      <c r="A111" s="223"/>
      <c r="B111" s="223"/>
      <c r="C111" s="223"/>
      <c r="D111" s="246" t="s">
        <v>166</v>
      </c>
      <c r="E111" s="247" t="s">
        <v>200</v>
      </c>
      <c r="F111" s="249">
        <f>B4+(97*B6)</f>
        <v>98</v>
      </c>
      <c r="G111" s="223"/>
      <c r="H111" s="224"/>
    </row>
    <row r="112" spans="1:8" x14ac:dyDescent="0.2">
      <c r="A112" s="223"/>
      <c r="B112" s="223"/>
      <c r="C112" s="223"/>
      <c r="D112" s="246" t="s">
        <v>53</v>
      </c>
      <c r="E112" s="247" t="s">
        <v>200</v>
      </c>
      <c r="F112" s="249">
        <f>B4+(98*B6)</f>
        <v>99</v>
      </c>
      <c r="G112" s="223"/>
      <c r="H112" s="224"/>
    </row>
    <row r="113" spans="1:8" x14ac:dyDescent="0.2">
      <c r="A113" s="223"/>
      <c r="B113" s="223"/>
      <c r="C113" s="223"/>
      <c r="D113" s="246" t="s">
        <v>231</v>
      </c>
      <c r="E113" s="247" t="s">
        <v>200</v>
      </c>
      <c r="F113" s="248">
        <f>B4+(99*B6)</f>
        <v>100</v>
      </c>
      <c r="G113" s="223"/>
      <c r="H113" s="224"/>
    </row>
    <row r="114" spans="1:8" x14ac:dyDescent="0.2">
      <c r="A114" s="223"/>
      <c r="B114" s="223"/>
      <c r="C114" s="223"/>
      <c r="D114" s="246" t="s">
        <v>103</v>
      </c>
      <c r="E114" s="247" t="s">
        <v>200</v>
      </c>
      <c r="F114" s="249">
        <f>B4+(100*B6)</f>
        <v>101</v>
      </c>
      <c r="G114" s="223"/>
      <c r="H114" s="224"/>
    </row>
    <row r="115" spans="1:8" x14ac:dyDescent="0.2">
      <c r="A115" s="223"/>
      <c r="B115" s="223"/>
      <c r="C115" s="223"/>
      <c r="D115" s="246" t="s">
        <v>276</v>
      </c>
      <c r="E115" s="247" t="s">
        <v>200</v>
      </c>
      <c r="F115" s="249">
        <f>B4+(101*B6)</f>
        <v>102</v>
      </c>
      <c r="G115" s="223"/>
      <c r="H115" s="224"/>
    </row>
    <row r="116" spans="1:8" x14ac:dyDescent="0.2">
      <c r="A116" s="223"/>
      <c r="B116" s="223"/>
      <c r="C116" s="223"/>
      <c r="D116" s="246" t="s">
        <v>150</v>
      </c>
      <c r="E116" s="247" t="s">
        <v>200</v>
      </c>
      <c r="F116" s="248">
        <f>B4+(102*B6)</f>
        <v>103</v>
      </c>
      <c r="G116" s="223"/>
      <c r="H116" s="224"/>
    </row>
    <row r="117" spans="1:8" x14ac:dyDescent="0.2">
      <c r="A117" s="223"/>
      <c r="B117" s="223"/>
      <c r="C117" s="223"/>
      <c r="D117" s="246" t="s">
        <v>21</v>
      </c>
      <c r="E117" s="247" t="s">
        <v>200</v>
      </c>
      <c r="F117" s="249">
        <f>B4+(103*B6)</f>
        <v>104</v>
      </c>
      <c r="G117" s="223"/>
      <c r="H117" s="224"/>
    </row>
    <row r="118" spans="1:8" x14ac:dyDescent="0.2">
      <c r="A118" s="223"/>
      <c r="B118" s="223"/>
      <c r="C118" s="223"/>
      <c r="D118" s="246" t="s">
        <v>344</v>
      </c>
      <c r="E118" s="247" t="s">
        <v>200</v>
      </c>
      <c r="F118" s="249">
        <f>B4+(104*B6)</f>
        <v>105</v>
      </c>
      <c r="G118" s="223"/>
      <c r="H118" s="224"/>
    </row>
    <row r="119" spans="1:8" x14ac:dyDescent="0.2">
      <c r="A119" s="223"/>
      <c r="B119" s="223"/>
      <c r="C119" s="223"/>
      <c r="D119" s="246" t="s">
        <v>318</v>
      </c>
      <c r="E119" s="247" t="s">
        <v>200</v>
      </c>
      <c r="F119" s="248">
        <f>B4+(105*B6)</f>
        <v>106</v>
      </c>
      <c r="G119" s="223"/>
      <c r="H119" s="224"/>
    </row>
    <row r="120" spans="1:8" x14ac:dyDescent="0.2">
      <c r="A120" s="223"/>
      <c r="B120" s="223"/>
      <c r="C120" s="223"/>
      <c r="D120" s="246" t="s">
        <v>436</v>
      </c>
      <c r="E120" s="247" t="s">
        <v>200</v>
      </c>
      <c r="F120" s="249">
        <f>B4+(106*B6)</f>
        <v>107</v>
      </c>
      <c r="G120" s="223"/>
      <c r="H120" s="224"/>
    </row>
    <row r="121" spans="1:8" x14ac:dyDescent="0.2">
      <c r="A121" s="223"/>
      <c r="B121" s="223"/>
      <c r="C121" s="223"/>
      <c r="D121" s="246" t="s">
        <v>394</v>
      </c>
      <c r="E121" s="247" t="s">
        <v>200</v>
      </c>
      <c r="F121" s="249">
        <f>B4+(107*B6)</f>
        <v>108</v>
      </c>
      <c r="G121" s="223"/>
      <c r="H121" s="224"/>
    </row>
    <row r="122" spans="1:8" x14ac:dyDescent="0.2">
      <c r="A122" s="223"/>
      <c r="B122" s="223"/>
      <c r="C122" s="223"/>
      <c r="D122" s="246" t="s">
        <v>506</v>
      </c>
      <c r="E122" s="247" t="s">
        <v>200</v>
      </c>
      <c r="F122" s="248">
        <f>B4+(108*B6)</f>
        <v>109</v>
      </c>
      <c r="G122" s="223"/>
      <c r="H122" s="224"/>
    </row>
    <row r="123" spans="1:8" x14ac:dyDescent="0.2">
      <c r="A123" s="223"/>
      <c r="B123" s="223"/>
      <c r="C123" s="223"/>
      <c r="D123" s="246" t="s">
        <v>561</v>
      </c>
      <c r="E123" s="247" t="s">
        <v>200</v>
      </c>
      <c r="F123" s="249">
        <f>B4+(109*B6)</f>
        <v>110</v>
      </c>
      <c r="G123" s="223"/>
      <c r="H123" s="224"/>
    </row>
    <row r="124" spans="1:8" x14ac:dyDescent="0.2">
      <c r="A124" s="223"/>
      <c r="B124" s="223"/>
      <c r="C124" s="223"/>
      <c r="D124" s="246" t="s">
        <v>582</v>
      </c>
      <c r="E124" s="247" t="s">
        <v>200</v>
      </c>
      <c r="F124" s="249">
        <f>B4+(110*B6)</f>
        <v>111</v>
      </c>
      <c r="G124" s="223"/>
      <c r="H124" s="224"/>
    </row>
    <row r="125" spans="1:8" x14ac:dyDescent="0.2">
      <c r="A125" s="223"/>
      <c r="B125" s="223"/>
      <c r="C125" s="223"/>
      <c r="D125" s="246" t="s">
        <v>586</v>
      </c>
      <c r="E125" s="247" t="s">
        <v>200</v>
      </c>
      <c r="F125" s="248">
        <f>B4+(111*B6)</f>
        <v>112</v>
      </c>
      <c r="G125" s="223"/>
      <c r="H125" s="224"/>
    </row>
    <row r="126" spans="1:8" x14ac:dyDescent="0.2">
      <c r="A126" s="223"/>
      <c r="B126" s="223"/>
      <c r="C126" s="223"/>
      <c r="D126" s="246" t="s">
        <v>676</v>
      </c>
      <c r="E126" s="247" t="s">
        <v>200</v>
      </c>
      <c r="F126" s="249">
        <f>B4+(112*B6)</f>
        <v>113</v>
      </c>
      <c r="G126" s="223"/>
      <c r="H126" s="224"/>
    </row>
    <row r="127" spans="1:8" x14ac:dyDescent="0.2">
      <c r="A127" s="223"/>
      <c r="B127" s="223"/>
      <c r="C127" s="223"/>
      <c r="D127" s="246" t="s">
        <v>748</v>
      </c>
      <c r="E127" s="247" t="s">
        <v>200</v>
      </c>
      <c r="F127" s="249">
        <f>B4+(113*B6)</f>
        <v>114</v>
      </c>
      <c r="G127" s="223"/>
      <c r="H127" s="224"/>
    </row>
    <row r="128" spans="1:8" x14ac:dyDescent="0.2">
      <c r="A128" s="223"/>
      <c r="B128" s="223"/>
      <c r="C128" s="223"/>
      <c r="D128" s="246" t="s">
        <v>724</v>
      </c>
      <c r="E128" s="247" t="s">
        <v>200</v>
      </c>
      <c r="F128" s="248">
        <f>B4+(114*B6)</f>
        <v>115</v>
      </c>
      <c r="G128" s="223"/>
      <c r="H128" s="224"/>
    </row>
    <row r="129" spans="1:8" x14ac:dyDescent="0.2">
      <c r="A129" s="223"/>
      <c r="B129" s="223"/>
      <c r="C129" s="223"/>
      <c r="D129" s="246" t="s">
        <v>829</v>
      </c>
      <c r="E129" s="247" t="s">
        <v>200</v>
      </c>
      <c r="F129" s="249">
        <f>B4+(115*B6)</f>
        <v>116</v>
      </c>
      <c r="G129" s="223"/>
      <c r="H129" s="224"/>
    </row>
    <row r="130" spans="1:8" x14ac:dyDescent="0.2">
      <c r="A130" s="223"/>
      <c r="B130" s="223"/>
      <c r="C130" s="223"/>
      <c r="D130" s="246" t="s">
        <v>151</v>
      </c>
      <c r="E130" s="247" t="s">
        <v>200</v>
      </c>
      <c r="F130" s="248">
        <f>B4+(116*B6)</f>
        <v>117</v>
      </c>
      <c r="G130" s="223"/>
      <c r="H130" s="224"/>
    </row>
    <row r="131" spans="1:8" x14ac:dyDescent="0.2">
      <c r="A131" s="223"/>
      <c r="B131" s="223"/>
      <c r="C131" s="223"/>
      <c r="D131" s="246" t="s">
        <v>22</v>
      </c>
      <c r="E131" s="247" t="s">
        <v>200</v>
      </c>
      <c r="F131" s="249">
        <f>B4+(117*B6)</f>
        <v>118</v>
      </c>
      <c r="G131" s="223"/>
      <c r="H131" s="224"/>
    </row>
    <row r="132" spans="1:8" x14ac:dyDescent="0.2">
      <c r="A132" s="223"/>
      <c r="B132" s="223"/>
      <c r="C132" s="223"/>
      <c r="D132" s="246" t="s">
        <v>216</v>
      </c>
      <c r="E132" s="247" t="s">
        <v>200</v>
      </c>
      <c r="F132" s="249">
        <f>B4+(118*B6)</f>
        <v>119</v>
      </c>
      <c r="G132" s="223"/>
      <c r="H132" s="224"/>
    </row>
    <row r="133" spans="1:8" x14ac:dyDescent="0.2">
      <c r="A133" s="223"/>
      <c r="B133" s="223"/>
      <c r="C133" s="223"/>
      <c r="D133" s="246" t="s">
        <v>87</v>
      </c>
      <c r="E133" s="247" t="s">
        <v>200</v>
      </c>
      <c r="F133" s="248">
        <f>B4+(119*B6)</f>
        <v>120</v>
      </c>
      <c r="G133" s="223"/>
      <c r="H133" s="224"/>
    </row>
    <row r="134" spans="1:8" x14ac:dyDescent="0.2">
      <c r="A134" s="223"/>
      <c r="B134" s="223"/>
      <c r="C134" s="223"/>
      <c r="D134" s="246" t="s">
        <v>262</v>
      </c>
      <c r="E134" s="247" t="s">
        <v>200</v>
      </c>
      <c r="F134" s="249">
        <f>B4+(120*B6)</f>
        <v>121</v>
      </c>
      <c r="G134" s="223"/>
      <c r="H134" s="224"/>
    </row>
    <row r="135" spans="1:8" x14ac:dyDescent="0.2">
      <c r="A135" s="223"/>
      <c r="B135" s="223"/>
      <c r="C135" s="223"/>
      <c r="D135" s="246" t="s">
        <v>135</v>
      </c>
      <c r="E135" s="247" t="s">
        <v>200</v>
      </c>
      <c r="F135" s="249">
        <f>B4+(121*B6)</f>
        <v>122</v>
      </c>
      <c r="G135" s="223"/>
      <c r="H135" s="224"/>
    </row>
    <row r="136" spans="1:8" x14ac:dyDescent="0.2">
      <c r="A136" s="223"/>
      <c r="B136" s="223"/>
      <c r="C136" s="223"/>
      <c r="D136" s="246" t="s">
        <v>4</v>
      </c>
      <c r="E136" s="247" t="s">
        <v>200</v>
      </c>
      <c r="F136" s="248">
        <f>B4+(122*B6)</f>
        <v>123</v>
      </c>
      <c r="G136" s="223"/>
      <c r="H136" s="224"/>
    </row>
    <row r="137" spans="1:8" x14ac:dyDescent="0.2">
      <c r="A137" s="223"/>
      <c r="B137" s="223"/>
      <c r="C137" s="223"/>
      <c r="D137" s="246" t="s">
        <v>183</v>
      </c>
      <c r="E137" s="247" t="s">
        <v>200</v>
      </c>
      <c r="F137" s="249">
        <f>B4+(123*B6)</f>
        <v>124</v>
      </c>
      <c r="G137" s="223"/>
      <c r="H137" s="224"/>
    </row>
    <row r="138" spans="1:8" x14ac:dyDescent="0.2">
      <c r="A138" s="223"/>
      <c r="B138" s="223"/>
      <c r="C138" s="223"/>
      <c r="D138" s="246" t="s">
        <v>72</v>
      </c>
      <c r="E138" s="247" t="s">
        <v>200</v>
      </c>
      <c r="F138" s="249">
        <f>B4+(124*B6)</f>
        <v>125</v>
      </c>
      <c r="G138" s="223"/>
      <c r="H138" s="224"/>
    </row>
    <row r="139" spans="1:8" x14ac:dyDescent="0.2">
      <c r="A139" s="223"/>
      <c r="B139" s="223"/>
      <c r="C139" s="223"/>
      <c r="D139" s="246" t="s">
        <v>246</v>
      </c>
      <c r="E139" s="247" t="s">
        <v>200</v>
      </c>
      <c r="F139" s="248">
        <f>B4+(125*B6)</f>
        <v>126</v>
      </c>
      <c r="G139" s="223"/>
      <c r="H139" s="224"/>
    </row>
    <row r="140" spans="1:8" x14ac:dyDescent="0.2">
      <c r="A140" s="223"/>
      <c r="B140" s="223"/>
      <c r="C140" s="223"/>
      <c r="D140" s="246" t="s">
        <v>119</v>
      </c>
      <c r="E140" s="247" t="s">
        <v>200</v>
      </c>
      <c r="F140" s="249">
        <f>B4+(126*B6)</f>
        <v>127</v>
      </c>
      <c r="G140" s="223"/>
      <c r="H140" s="224"/>
    </row>
    <row r="141" spans="1:8" x14ac:dyDescent="0.2">
      <c r="A141" s="223"/>
      <c r="B141" s="223"/>
      <c r="C141" s="223"/>
      <c r="D141" s="246" t="s">
        <v>291</v>
      </c>
      <c r="E141" s="247" t="s">
        <v>200</v>
      </c>
      <c r="F141" s="249">
        <f>B4+(127*B6)</f>
        <v>128</v>
      </c>
      <c r="G141" s="223"/>
      <c r="H141" s="224"/>
    </row>
    <row r="142" spans="1:8" x14ac:dyDescent="0.2">
      <c r="A142" s="223"/>
      <c r="B142" s="223"/>
      <c r="C142" s="223"/>
      <c r="D142" s="246" t="s">
        <v>167</v>
      </c>
      <c r="E142" s="247" t="s">
        <v>200</v>
      </c>
      <c r="F142" s="248">
        <f>B4+(128*B6)</f>
        <v>129</v>
      </c>
      <c r="G142" s="223"/>
      <c r="H142" s="224"/>
    </row>
    <row r="143" spans="1:8" x14ac:dyDescent="0.2">
      <c r="A143" s="223"/>
      <c r="B143" s="223"/>
      <c r="C143" s="223"/>
      <c r="D143" s="246" t="s">
        <v>54</v>
      </c>
      <c r="E143" s="247" t="s">
        <v>200</v>
      </c>
      <c r="F143" s="249">
        <f>B4+(129*B6)</f>
        <v>130</v>
      </c>
      <c r="G143" s="223"/>
      <c r="H143" s="224"/>
    </row>
    <row r="144" spans="1:8" x14ac:dyDescent="0.2">
      <c r="A144" s="223"/>
      <c r="B144" s="223"/>
      <c r="C144" s="223"/>
      <c r="D144" s="246" t="s">
        <v>232</v>
      </c>
      <c r="E144" s="247" t="s">
        <v>200</v>
      </c>
      <c r="F144" s="249">
        <f>B4+(130*B6)</f>
        <v>131</v>
      </c>
      <c r="G144" s="223"/>
      <c r="H144" s="224"/>
    </row>
    <row r="145" spans="1:8" x14ac:dyDescent="0.2">
      <c r="A145" s="223"/>
      <c r="B145" s="223"/>
      <c r="C145" s="223"/>
      <c r="D145" s="246" t="s">
        <v>104</v>
      </c>
      <c r="E145" s="247" t="s">
        <v>200</v>
      </c>
      <c r="F145" s="248">
        <f>B4+(131*B6)</f>
        <v>132</v>
      </c>
      <c r="G145" s="223"/>
      <c r="H145" s="224"/>
    </row>
    <row r="146" spans="1:8" x14ac:dyDescent="0.2">
      <c r="A146" s="223"/>
      <c r="B146" s="223"/>
      <c r="C146" s="223"/>
      <c r="D146" s="246" t="s">
        <v>277</v>
      </c>
      <c r="E146" s="247" t="s">
        <v>200</v>
      </c>
      <c r="F146" s="249">
        <f>B4+(132*B6)</f>
        <v>133</v>
      </c>
      <c r="G146" s="223"/>
      <c r="H146" s="224"/>
    </row>
    <row r="147" spans="1:8" x14ac:dyDescent="0.2">
      <c r="A147" s="223"/>
      <c r="B147" s="223"/>
      <c r="C147" s="223"/>
      <c r="D147" s="246" t="s">
        <v>323</v>
      </c>
      <c r="E147" s="247" t="s">
        <v>200</v>
      </c>
      <c r="F147" s="249">
        <f>B4+(133*B6)</f>
        <v>134</v>
      </c>
      <c r="G147" s="223"/>
      <c r="H147" s="224"/>
    </row>
    <row r="148" spans="1:8" x14ac:dyDescent="0.2">
      <c r="A148" s="223"/>
      <c r="B148" s="223"/>
      <c r="C148" s="223"/>
      <c r="D148" s="246" t="s">
        <v>363</v>
      </c>
      <c r="E148" s="247" t="s">
        <v>200</v>
      </c>
      <c r="F148" s="248">
        <f>B4+(134*B6)</f>
        <v>135</v>
      </c>
      <c r="G148" s="223"/>
      <c r="H148" s="224"/>
    </row>
    <row r="149" spans="1:8" x14ac:dyDescent="0.2">
      <c r="A149" s="223"/>
      <c r="B149" s="223"/>
      <c r="C149" s="223"/>
      <c r="D149" s="246" t="s">
        <v>467</v>
      </c>
      <c r="E149" s="247" t="s">
        <v>200</v>
      </c>
      <c r="F149" s="249">
        <f>B4+(135*B6)</f>
        <v>136</v>
      </c>
      <c r="G149" s="223"/>
      <c r="H149" s="224"/>
    </row>
    <row r="150" spans="1:8" x14ac:dyDescent="0.2">
      <c r="A150" s="223"/>
      <c r="B150" s="223"/>
      <c r="C150" s="223"/>
      <c r="D150" s="246" t="s">
        <v>417</v>
      </c>
      <c r="E150" s="247" t="s">
        <v>200</v>
      </c>
      <c r="F150" s="249">
        <f>B4+(136*B6)</f>
        <v>137</v>
      </c>
      <c r="G150" s="223"/>
      <c r="H150" s="224"/>
    </row>
    <row r="151" spans="1:8" x14ac:dyDescent="0.2">
      <c r="A151" s="223"/>
      <c r="B151" s="223"/>
      <c r="C151" s="223"/>
      <c r="D151" s="246" t="s">
        <v>480</v>
      </c>
      <c r="E151" s="247" t="s">
        <v>200</v>
      </c>
      <c r="F151" s="248">
        <f>B4+(137*B6)</f>
        <v>138</v>
      </c>
      <c r="G151" s="223"/>
      <c r="H151" s="224"/>
    </row>
    <row r="152" spans="1:8" x14ac:dyDescent="0.2">
      <c r="A152" s="223"/>
      <c r="B152" s="223"/>
      <c r="C152" s="223"/>
      <c r="D152" s="246" t="s">
        <v>532</v>
      </c>
      <c r="E152" s="247" t="s">
        <v>200</v>
      </c>
      <c r="F152" s="249">
        <f>B4+(138*B6)</f>
        <v>139</v>
      </c>
      <c r="G152" s="223"/>
      <c r="H152" s="224"/>
    </row>
    <row r="153" spans="1:8" x14ac:dyDescent="0.2">
      <c r="A153" s="223"/>
      <c r="B153" s="223"/>
      <c r="C153" s="223"/>
      <c r="D153" s="246" t="s">
        <v>602</v>
      </c>
      <c r="E153" s="247" t="s">
        <v>200</v>
      </c>
      <c r="F153" s="249">
        <f>B4+(139*B6)</f>
        <v>140</v>
      </c>
      <c r="G153" s="223"/>
      <c r="H153" s="224"/>
    </row>
    <row r="154" spans="1:8" x14ac:dyDescent="0.2">
      <c r="A154" s="223"/>
      <c r="B154" s="223"/>
      <c r="C154" s="223"/>
      <c r="D154" s="246" t="s">
        <v>609</v>
      </c>
      <c r="E154" s="247" t="s">
        <v>200</v>
      </c>
      <c r="F154" s="248">
        <f>B4+(140*B6)</f>
        <v>141</v>
      </c>
      <c r="G154" s="223"/>
      <c r="H154" s="224"/>
    </row>
    <row r="155" spans="1:8" x14ac:dyDescent="0.2">
      <c r="A155" s="223"/>
      <c r="B155" s="223"/>
      <c r="C155" s="223"/>
      <c r="D155" s="246" t="s">
        <v>712</v>
      </c>
      <c r="E155" s="247" t="s">
        <v>200</v>
      </c>
      <c r="F155" s="249">
        <f>B4+(141*B6)</f>
        <v>142</v>
      </c>
      <c r="G155" s="223"/>
      <c r="H155" s="224"/>
    </row>
    <row r="156" spans="1:8" x14ac:dyDescent="0.2">
      <c r="A156" s="223"/>
      <c r="B156" s="223"/>
      <c r="C156" s="223"/>
      <c r="D156" s="246" t="s">
        <v>774</v>
      </c>
      <c r="E156" s="247" t="s">
        <v>200</v>
      </c>
      <c r="F156" s="249">
        <f>B4+(142*B6)</f>
        <v>143</v>
      </c>
      <c r="G156" s="223"/>
      <c r="H156" s="224"/>
    </row>
    <row r="157" spans="1:8" x14ac:dyDescent="0.2">
      <c r="A157" s="223"/>
      <c r="B157" s="223"/>
      <c r="C157" s="223"/>
      <c r="D157" s="246" t="s">
        <v>764</v>
      </c>
      <c r="E157" s="247" t="s">
        <v>200</v>
      </c>
      <c r="F157" s="248">
        <f>B4+(143*B6)</f>
        <v>144</v>
      </c>
      <c r="G157" s="223"/>
      <c r="H157" s="224"/>
    </row>
    <row r="158" spans="1:8" x14ac:dyDescent="0.2">
      <c r="A158" s="223"/>
      <c r="B158" s="223"/>
      <c r="C158" s="223"/>
      <c r="D158" s="246" t="s">
        <v>849</v>
      </c>
      <c r="E158" s="247" t="s">
        <v>200</v>
      </c>
      <c r="F158" s="249">
        <f>B4+(144*B6)</f>
        <v>145</v>
      </c>
      <c r="G158" s="223"/>
      <c r="H158" s="224"/>
    </row>
    <row r="159" spans="1:8" x14ac:dyDescent="0.2">
      <c r="A159" s="223"/>
      <c r="B159" s="223"/>
      <c r="C159" s="223"/>
      <c r="D159" s="246" t="s">
        <v>105</v>
      </c>
      <c r="E159" s="247" t="s">
        <v>200</v>
      </c>
      <c r="F159" s="249">
        <f>B4+(145*B6)</f>
        <v>146</v>
      </c>
      <c r="G159" s="223"/>
      <c r="H159" s="224"/>
    </row>
    <row r="160" spans="1:8" x14ac:dyDescent="0.2">
      <c r="A160" s="223"/>
      <c r="B160" s="223"/>
      <c r="C160" s="223"/>
      <c r="D160" s="246" t="s">
        <v>278</v>
      </c>
      <c r="E160" s="247" t="s">
        <v>200</v>
      </c>
      <c r="F160" s="249">
        <f>B4+(146*B6)</f>
        <v>147</v>
      </c>
      <c r="G160" s="223"/>
      <c r="H160" s="224"/>
    </row>
    <row r="161" spans="1:8" x14ac:dyDescent="0.2">
      <c r="A161" s="223"/>
      <c r="B161" s="223"/>
      <c r="C161" s="223"/>
      <c r="D161" s="246" t="s">
        <v>152</v>
      </c>
      <c r="E161" s="247" t="s">
        <v>200</v>
      </c>
      <c r="F161" s="249">
        <f>B4+(147*B6)</f>
        <v>148</v>
      </c>
      <c r="G161" s="223"/>
      <c r="H161" s="224"/>
    </row>
    <row r="162" spans="1:8" x14ac:dyDescent="0.2">
      <c r="A162" s="223"/>
      <c r="B162" s="223"/>
      <c r="C162" s="223"/>
      <c r="D162" s="246" t="s">
        <v>23</v>
      </c>
      <c r="E162" s="247" t="s">
        <v>200</v>
      </c>
      <c r="F162" s="249">
        <f>B4+(148*B6)</f>
        <v>149</v>
      </c>
      <c r="G162" s="223"/>
      <c r="H162" s="224"/>
    </row>
    <row r="163" spans="1:8" x14ac:dyDescent="0.2">
      <c r="A163" s="223"/>
      <c r="B163" s="223"/>
      <c r="C163" s="223"/>
      <c r="D163" s="246" t="s">
        <v>217</v>
      </c>
      <c r="E163" s="247" t="s">
        <v>200</v>
      </c>
      <c r="F163" s="249">
        <f>B4+(149*B6)</f>
        <v>150</v>
      </c>
      <c r="G163" s="223"/>
      <c r="H163" s="224"/>
    </row>
    <row r="164" spans="1:8" x14ac:dyDescent="0.2">
      <c r="A164" s="223"/>
      <c r="B164" s="223"/>
      <c r="C164" s="223"/>
      <c r="D164" s="246" t="s">
        <v>88</v>
      </c>
      <c r="E164" s="247" t="s">
        <v>200</v>
      </c>
      <c r="F164" s="249">
        <f>B4+(150*B6)</f>
        <v>151</v>
      </c>
      <c r="G164" s="223"/>
      <c r="H164" s="224"/>
    </row>
    <row r="165" spans="1:8" x14ac:dyDescent="0.2">
      <c r="A165" s="223"/>
      <c r="B165" s="223"/>
      <c r="C165" s="223"/>
      <c r="D165" s="246" t="s">
        <v>263</v>
      </c>
      <c r="E165" s="247" t="s">
        <v>200</v>
      </c>
      <c r="F165" s="249">
        <f>B4+(151*B6)</f>
        <v>152</v>
      </c>
      <c r="G165" s="223"/>
      <c r="H165" s="224"/>
    </row>
    <row r="166" spans="1:8" x14ac:dyDescent="0.2">
      <c r="A166" s="223"/>
      <c r="B166" s="223"/>
      <c r="C166" s="223"/>
      <c r="D166" s="246" t="s">
        <v>136</v>
      </c>
      <c r="E166" s="247" t="s">
        <v>200</v>
      </c>
      <c r="F166" s="249">
        <f>B4+(152*B6)</f>
        <v>153</v>
      </c>
      <c r="G166" s="223"/>
      <c r="H166" s="224"/>
    </row>
    <row r="167" spans="1:8" x14ac:dyDescent="0.2">
      <c r="A167" s="223"/>
      <c r="B167" s="223"/>
      <c r="C167" s="223"/>
      <c r="D167" s="246" t="s">
        <v>5</v>
      </c>
      <c r="E167" s="247" t="s">
        <v>200</v>
      </c>
      <c r="F167" s="249">
        <f>B4+(153*B6)</f>
        <v>154</v>
      </c>
      <c r="G167" s="223"/>
      <c r="H167" s="224"/>
    </row>
    <row r="168" spans="1:8" x14ac:dyDescent="0.2">
      <c r="A168" s="223"/>
      <c r="B168" s="223"/>
      <c r="C168" s="223"/>
      <c r="D168" s="246" t="s">
        <v>184</v>
      </c>
      <c r="E168" s="247" t="s">
        <v>200</v>
      </c>
      <c r="F168" s="249">
        <f>B4+(154*B6)</f>
        <v>155</v>
      </c>
      <c r="G168" s="223"/>
      <c r="H168" s="224"/>
    </row>
    <row r="169" spans="1:8" x14ac:dyDescent="0.2">
      <c r="A169" s="223"/>
      <c r="B169" s="223"/>
      <c r="C169" s="223"/>
      <c r="D169" s="246" t="s">
        <v>73</v>
      </c>
      <c r="E169" s="247" t="s">
        <v>200</v>
      </c>
      <c r="F169" s="249">
        <f>B4+(155*B6)</f>
        <v>156</v>
      </c>
      <c r="G169" s="223"/>
      <c r="H169" s="224"/>
    </row>
    <row r="170" spans="1:8" x14ac:dyDescent="0.2">
      <c r="A170" s="223"/>
      <c r="B170" s="223"/>
      <c r="C170" s="223"/>
      <c r="D170" s="246" t="s">
        <v>247</v>
      </c>
      <c r="E170" s="247" t="s">
        <v>200</v>
      </c>
      <c r="F170" s="249">
        <f>B4+(156*B6)</f>
        <v>157</v>
      </c>
      <c r="G170" s="223"/>
      <c r="H170" s="224"/>
    </row>
    <row r="171" spans="1:8" x14ac:dyDescent="0.2">
      <c r="A171" s="223"/>
      <c r="B171" s="223"/>
      <c r="C171" s="223"/>
      <c r="D171" s="246" t="s">
        <v>120</v>
      </c>
      <c r="E171" s="247" t="s">
        <v>200</v>
      </c>
      <c r="F171" s="249">
        <f>B4+(157*B6)</f>
        <v>158</v>
      </c>
      <c r="G171" s="223"/>
      <c r="H171" s="224"/>
    </row>
    <row r="172" spans="1:8" x14ac:dyDescent="0.2">
      <c r="A172" s="223"/>
      <c r="B172" s="223"/>
      <c r="C172" s="223"/>
      <c r="D172" s="246" t="s">
        <v>292</v>
      </c>
      <c r="E172" s="247" t="s">
        <v>200</v>
      </c>
      <c r="F172" s="249">
        <f>B4+(158*B6)</f>
        <v>159</v>
      </c>
      <c r="G172" s="223"/>
      <c r="H172" s="224"/>
    </row>
    <row r="173" spans="1:8" x14ac:dyDescent="0.2">
      <c r="A173" s="223"/>
      <c r="B173" s="223"/>
      <c r="C173" s="223"/>
      <c r="D173" s="246" t="s">
        <v>168</v>
      </c>
      <c r="E173" s="247" t="s">
        <v>200</v>
      </c>
      <c r="F173" s="249">
        <f>B4+(159*B6)</f>
        <v>160</v>
      </c>
      <c r="G173" s="223"/>
      <c r="H173" s="224"/>
    </row>
    <row r="174" spans="1:8" x14ac:dyDescent="0.2">
      <c r="A174" s="223"/>
      <c r="B174" s="223"/>
      <c r="C174" s="223"/>
      <c r="D174" s="246" t="s">
        <v>38</v>
      </c>
      <c r="E174" s="247" t="s">
        <v>200</v>
      </c>
      <c r="F174" s="249">
        <f>B4+(160*B6)</f>
        <v>161</v>
      </c>
      <c r="G174" s="223"/>
      <c r="H174" s="224"/>
    </row>
    <row r="175" spans="1:8" x14ac:dyDescent="0.2">
      <c r="A175" s="223"/>
      <c r="B175" s="223"/>
      <c r="C175" s="223"/>
      <c r="D175" s="246" t="s">
        <v>233</v>
      </c>
      <c r="E175" s="247" t="s">
        <v>200</v>
      </c>
      <c r="F175" s="249">
        <f>B4+(161*B6)</f>
        <v>162</v>
      </c>
      <c r="G175" s="223"/>
      <c r="H175" s="224"/>
    </row>
    <row r="176" spans="1:8" x14ac:dyDescent="0.2">
      <c r="A176" s="223"/>
      <c r="B176" s="223"/>
      <c r="C176" s="223"/>
      <c r="D176" s="246" t="s">
        <v>325</v>
      </c>
      <c r="E176" s="247" t="s">
        <v>200</v>
      </c>
      <c r="F176" s="249">
        <f>B4+(162*B6)</f>
        <v>163</v>
      </c>
      <c r="G176" s="223"/>
      <c r="H176" s="224"/>
    </row>
    <row r="177" spans="1:8" x14ac:dyDescent="0.2">
      <c r="A177" s="223"/>
      <c r="B177" s="223"/>
      <c r="C177" s="223"/>
      <c r="D177" s="246" t="s">
        <v>321</v>
      </c>
      <c r="E177" s="247" t="s">
        <v>200</v>
      </c>
      <c r="F177" s="249">
        <f>B4+(163*B6)</f>
        <v>164</v>
      </c>
      <c r="G177" s="223"/>
      <c r="H177" s="224"/>
    </row>
    <row r="178" spans="1:8" x14ac:dyDescent="0.2">
      <c r="A178" s="223"/>
      <c r="B178" s="223"/>
      <c r="C178" s="223"/>
      <c r="D178" s="246" t="s">
        <v>393</v>
      </c>
      <c r="E178" s="247" t="s">
        <v>200</v>
      </c>
      <c r="F178" s="249">
        <f>B4+(164*B6)</f>
        <v>165</v>
      </c>
      <c r="G178" s="223"/>
      <c r="H178" s="224"/>
    </row>
    <row r="179" spans="1:8" x14ac:dyDescent="0.2">
      <c r="A179" s="223"/>
      <c r="B179" s="223"/>
      <c r="C179" s="223"/>
      <c r="D179" s="246" t="s">
        <v>457</v>
      </c>
      <c r="E179" s="247" t="s">
        <v>200</v>
      </c>
      <c r="F179" s="249">
        <f>B4+(165*B6)</f>
        <v>166</v>
      </c>
      <c r="G179" s="223"/>
      <c r="H179" s="224"/>
    </row>
    <row r="180" spans="1:8" x14ac:dyDescent="0.2">
      <c r="A180" s="223"/>
      <c r="B180" s="223"/>
      <c r="C180" s="223"/>
      <c r="D180" s="246" t="s">
        <v>551</v>
      </c>
      <c r="E180" s="247" t="s">
        <v>200</v>
      </c>
      <c r="F180" s="249">
        <f>B4+(166*B6)</f>
        <v>167</v>
      </c>
      <c r="G180" s="223"/>
      <c r="H180" s="224"/>
    </row>
    <row r="181" spans="1:8" x14ac:dyDescent="0.2">
      <c r="A181" s="223"/>
      <c r="B181" s="223"/>
      <c r="C181" s="223"/>
      <c r="D181" s="246" t="s">
        <v>476</v>
      </c>
      <c r="E181" s="247" t="s">
        <v>200</v>
      </c>
      <c r="F181" s="249">
        <f>B4+(167*B6)</f>
        <v>168</v>
      </c>
      <c r="G181" s="223"/>
      <c r="H181" s="224"/>
    </row>
    <row r="182" spans="1:8" x14ac:dyDescent="0.2">
      <c r="A182" s="223"/>
      <c r="B182" s="223"/>
      <c r="C182" s="223"/>
      <c r="D182" s="246" t="s">
        <v>702</v>
      </c>
      <c r="E182" s="250" t="s">
        <v>200</v>
      </c>
      <c r="F182" s="249">
        <f>B4+(168*B6)</f>
        <v>169</v>
      </c>
      <c r="G182" s="223"/>
      <c r="H182" s="224"/>
    </row>
    <row r="183" spans="1:8" x14ac:dyDescent="0.2">
      <c r="A183" s="223"/>
      <c r="B183" s="223"/>
      <c r="C183" s="223"/>
      <c r="D183" s="246" t="s">
        <v>691</v>
      </c>
      <c r="E183" s="247" t="s">
        <v>200</v>
      </c>
      <c r="F183" s="249">
        <f>B4+(169*B6)</f>
        <v>170</v>
      </c>
      <c r="G183" s="223"/>
      <c r="H183" s="224"/>
    </row>
    <row r="184" spans="1:8" x14ac:dyDescent="0.2">
      <c r="A184" s="223"/>
      <c r="B184" s="223"/>
      <c r="C184" s="223"/>
      <c r="D184" s="246" t="s">
        <v>585</v>
      </c>
      <c r="E184" s="247" t="s">
        <v>200</v>
      </c>
      <c r="F184" s="249">
        <f>B4+(170*B6)</f>
        <v>171</v>
      </c>
      <c r="G184" s="223"/>
      <c r="H184" s="224"/>
    </row>
    <row r="185" spans="1:8" x14ac:dyDescent="0.2">
      <c r="A185" s="223"/>
      <c r="B185" s="223"/>
      <c r="C185" s="223"/>
      <c r="D185" s="246" t="s">
        <v>766</v>
      </c>
      <c r="E185" s="247" t="s">
        <v>200</v>
      </c>
      <c r="F185" s="249">
        <f>B4+(171*B6)</f>
        <v>172</v>
      </c>
      <c r="G185" s="223"/>
      <c r="H185" s="224"/>
    </row>
    <row r="186" spans="1:8" x14ac:dyDescent="0.2">
      <c r="A186" s="223"/>
      <c r="B186" s="223"/>
      <c r="C186" s="223"/>
      <c r="D186" s="246" t="s">
        <v>756</v>
      </c>
      <c r="E186" s="247" t="s">
        <v>200</v>
      </c>
      <c r="F186" s="249">
        <f>B4+(172*B6)</f>
        <v>173</v>
      </c>
      <c r="G186" s="223"/>
      <c r="H186" s="224"/>
    </row>
    <row r="187" spans="1:8" x14ac:dyDescent="0.2">
      <c r="A187" s="223"/>
      <c r="B187" s="223"/>
      <c r="C187" s="223"/>
      <c r="D187" s="246" t="s">
        <v>869</v>
      </c>
      <c r="E187" s="247" t="s">
        <v>200</v>
      </c>
      <c r="F187" s="249">
        <f>B4+(173*B6)</f>
        <v>174</v>
      </c>
      <c r="G187" s="223"/>
      <c r="H187" s="224"/>
    </row>
    <row r="188" spans="1:8" x14ac:dyDescent="0.2">
      <c r="A188" s="223"/>
      <c r="B188" s="223"/>
      <c r="C188" s="223"/>
      <c r="D188" s="246" t="s">
        <v>39</v>
      </c>
      <c r="E188" s="247" t="s">
        <v>200</v>
      </c>
      <c r="F188" s="249">
        <f>B4+(174*B6)</f>
        <v>175</v>
      </c>
      <c r="G188" s="223"/>
      <c r="H188" s="224"/>
    </row>
    <row r="189" spans="1:8" x14ac:dyDescent="0.2">
      <c r="A189" s="223"/>
      <c r="B189" s="223"/>
      <c r="C189" s="223"/>
      <c r="D189" s="246" t="s">
        <v>234</v>
      </c>
      <c r="E189" s="247" t="s">
        <v>200</v>
      </c>
      <c r="F189" s="249">
        <f>B4+(175*B6)</f>
        <v>176</v>
      </c>
      <c r="G189" s="223"/>
      <c r="H189" s="224"/>
    </row>
    <row r="190" spans="1:8" x14ac:dyDescent="0.2">
      <c r="A190" s="223"/>
      <c r="B190" s="223"/>
      <c r="C190" s="223"/>
      <c r="D190" s="246" t="s">
        <v>106</v>
      </c>
      <c r="E190" s="247" t="s">
        <v>200</v>
      </c>
      <c r="F190" s="249">
        <f>B4+(176*B6)</f>
        <v>177</v>
      </c>
      <c r="G190" s="223"/>
      <c r="H190" s="224"/>
    </row>
    <row r="191" spans="1:8" x14ac:dyDescent="0.2">
      <c r="A191" s="223"/>
      <c r="B191" s="223"/>
      <c r="C191" s="223"/>
      <c r="D191" s="246" t="s">
        <v>279</v>
      </c>
      <c r="E191" s="247" t="s">
        <v>200</v>
      </c>
      <c r="F191" s="249">
        <f>B4+(177*B6)</f>
        <v>178</v>
      </c>
      <c r="G191" s="223"/>
      <c r="H191" s="224"/>
    </row>
    <row r="192" spans="1:8" x14ac:dyDescent="0.2">
      <c r="A192" s="223"/>
      <c r="B192" s="223"/>
      <c r="C192" s="223"/>
      <c r="D192" s="246" t="s">
        <v>153</v>
      </c>
      <c r="E192" s="247" t="s">
        <v>200</v>
      </c>
      <c r="F192" s="249">
        <f>B4+(178*B6)</f>
        <v>179</v>
      </c>
      <c r="G192" s="223"/>
      <c r="H192" s="224"/>
    </row>
    <row r="193" spans="1:8" x14ac:dyDescent="0.2">
      <c r="A193" s="223"/>
      <c r="B193" s="223"/>
      <c r="C193" s="223"/>
      <c r="D193" s="246" t="s">
        <v>24</v>
      </c>
      <c r="E193" s="247" t="s">
        <v>200</v>
      </c>
      <c r="F193" s="249">
        <f>B4+(179*B6)</f>
        <v>180</v>
      </c>
      <c r="G193" s="223"/>
      <c r="H193" s="224"/>
    </row>
    <row r="194" spans="1:8" x14ac:dyDescent="0.2">
      <c r="A194" s="223"/>
      <c r="B194" s="223"/>
      <c r="C194" s="223"/>
      <c r="D194" s="251" t="s">
        <v>201</v>
      </c>
      <c r="E194" s="247" t="s">
        <v>200</v>
      </c>
      <c r="F194" s="249">
        <f>B4+(180*B6)</f>
        <v>181</v>
      </c>
      <c r="G194" s="223"/>
      <c r="H194" s="224"/>
    </row>
    <row r="195" spans="1:8" x14ac:dyDescent="0.2">
      <c r="A195" s="223"/>
      <c r="B195" s="223"/>
      <c r="C195" s="223"/>
      <c r="D195" s="246" t="s">
        <v>89</v>
      </c>
      <c r="E195" s="247" t="s">
        <v>200</v>
      </c>
      <c r="F195" s="249">
        <f>B4+(181*B6)</f>
        <v>182</v>
      </c>
      <c r="G195" s="223"/>
      <c r="H195" s="224"/>
    </row>
    <row r="196" spans="1:8" x14ac:dyDescent="0.2">
      <c r="A196" s="223"/>
      <c r="B196" s="223"/>
      <c r="C196" s="223"/>
      <c r="D196" s="246" t="s">
        <v>264</v>
      </c>
      <c r="E196" s="247" t="s">
        <v>200</v>
      </c>
      <c r="F196" s="249">
        <f>B4+(182*B6)</f>
        <v>183</v>
      </c>
      <c r="G196" s="223"/>
      <c r="H196" s="224"/>
    </row>
    <row r="197" spans="1:8" x14ac:dyDescent="0.2">
      <c r="A197" s="223"/>
      <c r="B197" s="223"/>
      <c r="C197" s="223"/>
      <c r="D197" s="246" t="s">
        <v>137</v>
      </c>
      <c r="E197" s="247" t="s">
        <v>200</v>
      </c>
      <c r="F197" s="249">
        <f>B4+(183*B6)</f>
        <v>184</v>
      </c>
      <c r="G197" s="223"/>
      <c r="H197" s="224"/>
    </row>
    <row r="198" spans="1:8" x14ac:dyDescent="0.2">
      <c r="A198" s="223"/>
      <c r="B198" s="223"/>
      <c r="C198" s="223"/>
      <c r="D198" s="246" t="s">
        <v>6</v>
      </c>
      <c r="E198" s="247" t="s">
        <v>200</v>
      </c>
      <c r="F198" s="249">
        <f>B4+(184*B6)</f>
        <v>185</v>
      </c>
      <c r="G198" s="223"/>
      <c r="H198" s="224"/>
    </row>
    <row r="199" spans="1:8" x14ac:dyDescent="0.2">
      <c r="A199" s="223"/>
      <c r="B199" s="223"/>
      <c r="C199" s="223"/>
      <c r="D199" s="246" t="s">
        <v>185</v>
      </c>
      <c r="E199" s="247" t="s">
        <v>200</v>
      </c>
      <c r="F199" s="249">
        <f>B4+(185*B6)</f>
        <v>186</v>
      </c>
      <c r="G199" s="223"/>
      <c r="H199" s="224"/>
    </row>
    <row r="200" spans="1:8" ht="12.75" x14ac:dyDescent="0.2">
      <c r="A200" s="223"/>
      <c r="B200" s="223"/>
      <c r="C200" s="223"/>
      <c r="D200" s="246" t="s">
        <v>74</v>
      </c>
      <c r="E200" s="247" t="s">
        <v>200</v>
      </c>
      <c r="F200" s="249">
        <f>B4+(186*B6)</f>
        <v>187</v>
      </c>
      <c r="G200" s="252"/>
      <c r="H200" s="253"/>
    </row>
    <row r="201" spans="1:8" ht="12.75" x14ac:dyDescent="0.2">
      <c r="A201" s="223"/>
      <c r="B201" s="223"/>
      <c r="C201" s="223"/>
      <c r="D201" s="246" t="s">
        <v>248</v>
      </c>
      <c r="E201" s="247" t="s">
        <v>200</v>
      </c>
      <c r="F201" s="249">
        <f>B4+(187*B6)</f>
        <v>188</v>
      </c>
      <c r="G201" s="252"/>
      <c r="H201" s="253"/>
    </row>
    <row r="202" spans="1:8" ht="12.75" x14ac:dyDescent="0.2">
      <c r="A202" s="223"/>
      <c r="B202" s="223"/>
      <c r="C202" s="223"/>
      <c r="D202" s="246" t="s">
        <v>121</v>
      </c>
      <c r="E202" s="247" t="s">
        <v>200</v>
      </c>
      <c r="F202" s="249">
        <f>B4+(188*B6)</f>
        <v>189</v>
      </c>
      <c r="G202" s="252"/>
      <c r="H202" s="253"/>
    </row>
    <row r="203" spans="1:8" ht="12.75" x14ac:dyDescent="0.2">
      <c r="A203" s="223"/>
      <c r="B203" s="223"/>
      <c r="C203" s="223"/>
      <c r="D203" s="246" t="s">
        <v>293</v>
      </c>
      <c r="E203" s="247" t="s">
        <v>200</v>
      </c>
      <c r="F203" s="249">
        <f>B4+(189*B6)</f>
        <v>190</v>
      </c>
      <c r="G203" s="252"/>
      <c r="H203" s="253"/>
    </row>
    <row r="204" spans="1:8" ht="12.75" x14ac:dyDescent="0.2">
      <c r="A204" s="223"/>
      <c r="B204" s="223"/>
      <c r="C204" s="223"/>
      <c r="D204" s="246" t="s">
        <v>169</v>
      </c>
      <c r="E204" s="247" t="s">
        <v>200</v>
      </c>
      <c r="F204" s="249">
        <f>B4+(190*B6)</f>
        <v>191</v>
      </c>
      <c r="G204" s="252"/>
      <c r="H204" s="253"/>
    </row>
    <row r="205" spans="1:8" ht="12.75" x14ac:dyDescent="0.2">
      <c r="A205" s="223"/>
      <c r="B205" s="223"/>
      <c r="C205" s="223"/>
      <c r="D205" s="246" t="s">
        <v>364</v>
      </c>
      <c r="E205" s="247" t="s">
        <v>200</v>
      </c>
      <c r="F205" s="249">
        <f>B4+(191*B6)</f>
        <v>192</v>
      </c>
      <c r="G205" s="252"/>
      <c r="H205" s="253"/>
    </row>
    <row r="206" spans="1:8" ht="12.75" x14ac:dyDescent="0.2">
      <c r="A206" s="223"/>
      <c r="B206" s="223"/>
      <c r="C206" s="223"/>
      <c r="D206" s="246" t="s">
        <v>350</v>
      </c>
      <c r="E206" s="247" t="s">
        <v>200</v>
      </c>
      <c r="F206" s="249">
        <f>B4+(192*B6)</f>
        <v>193</v>
      </c>
      <c r="G206" s="252"/>
      <c r="H206" s="253"/>
    </row>
    <row r="207" spans="1:8" ht="12.75" x14ac:dyDescent="0.2">
      <c r="A207" s="223"/>
      <c r="B207" s="223"/>
      <c r="C207" s="223"/>
      <c r="D207" s="246" t="s">
        <v>401</v>
      </c>
      <c r="E207" s="247" t="s">
        <v>200</v>
      </c>
      <c r="F207" s="249">
        <f>B4+(193*B6)</f>
        <v>194</v>
      </c>
      <c r="G207" s="252"/>
      <c r="H207" s="253"/>
    </row>
    <row r="208" spans="1:8" ht="12.75" x14ac:dyDescent="0.2">
      <c r="A208" s="223"/>
      <c r="B208" s="223"/>
      <c r="C208" s="223"/>
      <c r="D208" s="246" t="s">
        <v>442</v>
      </c>
      <c r="E208" s="247" t="s">
        <v>200</v>
      </c>
      <c r="F208" s="249">
        <f>B4+(194*B6)</f>
        <v>195</v>
      </c>
      <c r="G208" s="252"/>
      <c r="H208" s="253"/>
    </row>
    <row r="209" spans="1:8" ht="12.75" x14ac:dyDescent="0.2">
      <c r="A209" s="223"/>
      <c r="B209" s="223"/>
      <c r="C209" s="223"/>
      <c r="D209" s="246" t="s">
        <v>537</v>
      </c>
      <c r="E209" s="247" t="s">
        <v>200</v>
      </c>
      <c r="F209" s="249">
        <f>B4+(195*B6)</f>
        <v>196</v>
      </c>
      <c r="G209" s="252"/>
      <c r="H209" s="253"/>
    </row>
    <row r="210" spans="1:8" ht="12.75" x14ac:dyDescent="0.2">
      <c r="A210" s="223"/>
      <c r="B210" s="223"/>
      <c r="C210" s="223"/>
      <c r="D210" s="246" t="s">
        <v>557</v>
      </c>
      <c r="E210" s="247" t="s">
        <v>200</v>
      </c>
      <c r="F210" s="249">
        <f>B4+(196*B6)</f>
        <v>197</v>
      </c>
      <c r="G210" s="252"/>
      <c r="H210" s="253"/>
    </row>
    <row r="211" spans="1:8" ht="12.75" x14ac:dyDescent="0.2">
      <c r="A211" s="223"/>
      <c r="B211" s="223"/>
      <c r="C211" s="223"/>
      <c r="D211" s="246" t="s">
        <v>689</v>
      </c>
      <c r="E211" s="247" t="s">
        <v>200</v>
      </c>
      <c r="F211" s="249">
        <f>B4+(197*B6)</f>
        <v>198</v>
      </c>
      <c r="G211" s="252"/>
      <c r="H211" s="253"/>
    </row>
    <row r="212" spans="1:8" ht="12.75" x14ac:dyDescent="0.2">
      <c r="A212" s="223"/>
      <c r="B212" s="223"/>
      <c r="C212" s="223"/>
      <c r="D212" s="246" t="s">
        <v>680</v>
      </c>
      <c r="E212" s="247" t="s">
        <v>200</v>
      </c>
      <c r="F212" s="249">
        <f>B4+(198*B6)</f>
        <v>199</v>
      </c>
      <c r="G212" s="252"/>
      <c r="H212" s="253"/>
    </row>
    <row r="213" spans="1:8" ht="12.75" x14ac:dyDescent="0.2">
      <c r="A213" s="223"/>
      <c r="B213" s="223"/>
      <c r="C213" s="223"/>
      <c r="D213" s="246" t="s">
        <v>611</v>
      </c>
      <c r="E213" s="247" t="s">
        <v>200</v>
      </c>
      <c r="F213" s="249">
        <f>B4+(199*B6)</f>
        <v>200</v>
      </c>
      <c r="G213" s="252"/>
      <c r="H213" s="253"/>
    </row>
    <row r="214" spans="1:8" ht="12.75" x14ac:dyDescent="0.2">
      <c r="A214" s="223"/>
      <c r="B214" s="223"/>
      <c r="C214" s="223"/>
      <c r="D214" s="246" t="s">
        <v>770</v>
      </c>
      <c r="E214" s="247" t="s">
        <v>200</v>
      </c>
      <c r="F214" s="249">
        <f>B4+(200*B6)</f>
        <v>201</v>
      </c>
      <c r="G214" s="252"/>
      <c r="H214" s="253"/>
    </row>
    <row r="215" spans="1:8" ht="12.75" x14ac:dyDescent="0.2">
      <c r="A215" s="223"/>
      <c r="B215" s="223"/>
      <c r="C215" s="223"/>
      <c r="D215" s="246" t="s">
        <v>752</v>
      </c>
      <c r="E215" s="247" t="s">
        <v>200</v>
      </c>
      <c r="F215" s="249">
        <f>B4+(201*B6)</f>
        <v>202</v>
      </c>
      <c r="G215" s="252"/>
      <c r="H215" s="253"/>
    </row>
    <row r="216" spans="1:8" ht="12.75" x14ac:dyDescent="0.2">
      <c r="A216" s="223"/>
      <c r="B216" s="223"/>
      <c r="C216" s="223"/>
      <c r="D216" s="246" t="s">
        <v>841</v>
      </c>
      <c r="E216" s="247" t="s">
        <v>200</v>
      </c>
      <c r="F216" s="249">
        <f>B4+(202*B6)</f>
        <v>203</v>
      </c>
      <c r="G216" s="252"/>
      <c r="H216" s="253"/>
    </row>
    <row r="217" spans="1:8" ht="12.75" x14ac:dyDescent="0.2">
      <c r="A217" s="223"/>
      <c r="B217" s="223"/>
      <c r="C217" s="223"/>
      <c r="D217" s="246" t="s">
        <v>294</v>
      </c>
      <c r="E217" s="247" t="s">
        <v>200</v>
      </c>
      <c r="F217" s="249">
        <f>B4+(203*B6)</f>
        <v>204</v>
      </c>
      <c r="G217" s="252"/>
      <c r="H217" s="253"/>
    </row>
    <row r="218" spans="1:8" ht="12.75" x14ac:dyDescent="0.2">
      <c r="A218" s="223"/>
      <c r="B218" s="223"/>
      <c r="C218" s="223"/>
      <c r="D218" s="246" t="s">
        <v>170</v>
      </c>
      <c r="E218" s="247" t="s">
        <v>200</v>
      </c>
      <c r="F218" s="249">
        <f>B4+(204*B6)</f>
        <v>205</v>
      </c>
      <c r="G218" s="252"/>
      <c r="H218" s="253"/>
    </row>
    <row r="219" spans="1:8" ht="12.75" x14ac:dyDescent="0.2">
      <c r="A219" s="223"/>
      <c r="B219" s="223"/>
      <c r="C219" s="223"/>
      <c r="D219" s="246" t="s">
        <v>40</v>
      </c>
      <c r="E219" s="247" t="s">
        <v>200</v>
      </c>
      <c r="F219" s="249">
        <f>B4+(205*B6)</f>
        <v>206</v>
      </c>
      <c r="G219" s="252"/>
      <c r="H219" s="253"/>
    </row>
    <row r="220" spans="1:8" ht="12.75" x14ac:dyDescent="0.2">
      <c r="A220" s="223"/>
      <c r="B220" s="223"/>
      <c r="C220" s="223"/>
      <c r="D220" s="246" t="s">
        <v>235</v>
      </c>
      <c r="E220" s="247" t="s">
        <v>200</v>
      </c>
      <c r="F220" s="249">
        <f>B4+(206*B6)</f>
        <v>207</v>
      </c>
      <c r="G220" s="252"/>
      <c r="H220" s="253"/>
    </row>
    <row r="221" spans="1:8" ht="12.75" x14ac:dyDescent="0.2">
      <c r="A221" s="223"/>
      <c r="B221" s="223"/>
      <c r="C221" s="223"/>
      <c r="D221" s="246" t="s">
        <v>107</v>
      </c>
      <c r="E221" s="247" t="s">
        <v>200</v>
      </c>
      <c r="F221" s="249">
        <f>B4+(207*B6)</f>
        <v>208</v>
      </c>
      <c r="G221" s="252"/>
      <c r="H221" s="253"/>
    </row>
    <row r="222" spans="1:8" ht="12.75" x14ac:dyDescent="0.2">
      <c r="A222" s="223"/>
      <c r="B222" s="223"/>
      <c r="C222" s="223"/>
      <c r="D222" s="246" t="s">
        <v>280</v>
      </c>
      <c r="E222" s="247" t="s">
        <v>200</v>
      </c>
      <c r="F222" s="249">
        <f>B4+(208*B6)</f>
        <v>209</v>
      </c>
      <c r="G222" s="252"/>
      <c r="H222" s="253"/>
    </row>
    <row r="223" spans="1:8" ht="12.75" x14ac:dyDescent="0.2">
      <c r="A223" s="223"/>
      <c r="B223" s="223"/>
      <c r="C223" s="223"/>
      <c r="D223" s="246" t="s">
        <v>154</v>
      </c>
      <c r="E223" s="247" t="s">
        <v>200</v>
      </c>
      <c r="F223" s="249">
        <f>B4+(209*B6)</f>
        <v>210</v>
      </c>
      <c r="G223" s="252"/>
      <c r="H223" s="253"/>
    </row>
    <row r="224" spans="1:8" ht="12.75" x14ac:dyDescent="0.2">
      <c r="A224" s="223"/>
      <c r="B224" s="223"/>
      <c r="C224" s="223"/>
      <c r="D224" s="246" t="s">
        <v>25</v>
      </c>
      <c r="E224" s="247" t="s">
        <v>200</v>
      </c>
      <c r="F224" s="249">
        <f>B4+(210*B6)</f>
        <v>211</v>
      </c>
      <c r="G224" s="252"/>
      <c r="H224" s="253"/>
    </row>
    <row r="225" spans="1:8" ht="12.75" x14ac:dyDescent="0.2">
      <c r="A225" s="223"/>
      <c r="B225" s="223"/>
      <c r="C225" s="223"/>
      <c r="D225" s="246" t="s">
        <v>202</v>
      </c>
      <c r="E225" s="247" t="s">
        <v>200</v>
      </c>
      <c r="F225" s="249">
        <f>B4+(211*B6)</f>
        <v>212</v>
      </c>
      <c r="G225" s="252"/>
      <c r="H225" s="253"/>
    </row>
    <row r="226" spans="1:8" ht="12.75" x14ac:dyDescent="0.2">
      <c r="A226" s="223"/>
      <c r="B226" s="223"/>
      <c r="C226" s="223"/>
      <c r="D226" s="246" t="s">
        <v>90</v>
      </c>
      <c r="E226" s="247" t="s">
        <v>200</v>
      </c>
      <c r="F226" s="249">
        <f>B4+(212*B6)</f>
        <v>213</v>
      </c>
      <c r="G226" s="252"/>
      <c r="H226" s="253"/>
    </row>
    <row r="227" spans="1:8" ht="12.75" x14ac:dyDescent="0.2">
      <c r="A227" s="223"/>
      <c r="B227" s="223"/>
      <c r="C227" s="223"/>
      <c r="D227" s="246" t="s">
        <v>265</v>
      </c>
      <c r="E227" s="247" t="s">
        <v>200</v>
      </c>
      <c r="F227" s="249">
        <f>B4+(213*B6)</f>
        <v>214</v>
      </c>
      <c r="G227" s="252"/>
      <c r="H227" s="253"/>
    </row>
    <row r="228" spans="1:8" ht="12.75" x14ac:dyDescent="0.2">
      <c r="A228" s="223"/>
      <c r="B228" s="223"/>
      <c r="C228" s="223"/>
      <c r="D228" s="246" t="s">
        <v>138</v>
      </c>
      <c r="E228" s="247" t="s">
        <v>200</v>
      </c>
      <c r="F228" s="249">
        <f>B4+(214*B6)</f>
        <v>215</v>
      </c>
      <c r="G228" s="252"/>
      <c r="H228" s="253"/>
    </row>
    <row r="229" spans="1:8" ht="12.75" x14ac:dyDescent="0.2">
      <c r="A229" s="223"/>
      <c r="B229" s="223"/>
      <c r="C229" s="223"/>
      <c r="D229" s="246" t="s">
        <v>7</v>
      </c>
      <c r="E229" s="247" t="s">
        <v>200</v>
      </c>
      <c r="F229" s="249">
        <f>B4+(215*B6)</f>
        <v>216</v>
      </c>
      <c r="G229" s="252"/>
      <c r="H229" s="253"/>
    </row>
    <row r="230" spans="1:8" ht="12.75" x14ac:dyDescent="0.2">
      <c r="A230" s="223"/>
      <c r="B230" s="223"/>
      <c r="C230" s="223"/>
      <c r="D230" s="246" t="s">
        <v>186</v>
      </c>
      <c r="E230" s="247" t="s">
        <v>200</v>
      </c>
      <c r="F230" s="249">
        <f>B4+(216*B6)</f>
        <v>217</v>
      </c>
      <c r="G230" s="252"/>
      <c r="H230" s="253"/>
    </row>
    <row r="231" spans="1:8" ht="12.75" x14ac:dyDescent="0.2">
      <c r="A231" s="223"/>
      <c r="B231" s="223"/>
      <c r="C231" s="223"/>
      <c r="D231" s="246" t="s">
        <v>58</v>
      </c>
      <c r="E231" s="247" t="s">
        <v>200</v>
      </c>
      <c r="F231" s="249">
        <f>B4+(217*B6)</f>
        <v>218</v>
      </c>
      <c r="G231" s="252"/>
      <c r="H231" s="253"/>
    </row>
    <row r="232" spans="1:8" ht="12.75" x14ac:dyDescent="0.2">
      <c r="A232" s="223"/>
      <c r="B232" s="223"/>
      <c r="C232" s="223"/>
      <c r="D232" s="246" t="s">
        <v>249</v>
      </c>
      <c r="E232" s="247" t="s">
        <v>200</v>
      </c>
      <c r="F232" s="249">
        <f>B4+(218*B6)</f>
        <v>219</v>
      </c>
      <c r="G232" s="252"/>
      <c r="H232" s="253"/>
    </row>
    <row r="233" spans="1:8" ht="12.75" x14ac:dyDescent="0.2">
      <c r="A233" s="223"/>
      <c r="B233" s="223"/>
      <c r="C233" s="223"/>
      <c r="D233" s="246" t="s">
        <v>122</v>
      </c>
      <c r="E233" s="247" t="s">
        <v>200</v>
      </c>
      <c r="F233" s="249">
        <f>B4+(219*B6)</f>
        <v>220</v>
      </c>
      <c r="G233" s="252"/>
      <c r="H233" s="253"/>
    </row>
    <row r="234" spans="1:8" ht="12.75" x14ac:dyDescent="0.2">
      <c r="A234" s="223"/>
      <c r="B234" s="223"/>
      <c r="C234" s="223"/>
      <c r="D234" s="246" t="s">
        <v>379</v>
      </c>
      <c r="E234" s="247" t="s">
        <v>200</v>
      </c>
      <c r="F234" s="249">
        <f>B4+(220*B6)</f>
        <v>221</v>
      </c>
      <c r="G234" s="252"/>
      <c r="H234" s="253"/>
    </row>
    <row r="235" spans="1:8" ht="12.75" x14ac:dyDescent="0.2">
      <c r="A235" s="223"/>
      <c r="B235" s="223"/>
      <c r="C235" s="223"/>
      <c r="D235" s="246" t="s">
        <v>369</v>
      </c>
      <c r="E235" s="247" t="s">
        <v>200</v>
      </c>
      <c r="F235" s="249">
        <f>B4+(221*B6)</f>
        <v>222</v>
      </c>
      <c r="G235" s="252"/>
      <c r="H235" s="253"/>
    </row>
    <row r="236" spans="1:8" ht="12.75" x14ac:dyDescent="0.2">
      <c r="A236" s="223"/>
      <c r="B236" s="223"/>
      <c r="C236" s="223"/>
      <c r="D236" s="246" t="s">
        <v>466</v>
      </c>
      <c r="E236" s="247" t="s">
        <v>200</v>
      </c>
      <c r="F236" s="249">
        <f>B4+(222*B6)</f>
        <v>223</v>
      </c>
      <c r="G236" s="252"/>
      <c r="H236" s="253"/>
    </row>
    <row r="237" spans="1:8" ht="12.75" x14ac:dyDescent="0.2">
      <c r="A237" s="223"/>
      <c r="B237" s="223"/>
      <c r="C237" s="223"/>
      <c r="D237" s="246" t="s">
        <v>454</v>
      </c>
      <c r="E237" s="247" t="s">
        <v>200</v>
      </c>
      <c r="F237" s="249">
        <f>B4+(223*B6)</f>
        <v>224</v>
      </c>
      <c r="G237" s="252"/>
      <c r="H237" s="253"/>
    </row>
    <row r="238" spans="1:8" ht="12.75" x14ac:dyDescent="0.2">
      <c r="A238" s="223"/>
      <c r="B238" s="223"/>
      <c r="C238" s="223"/>
      <c r="D238" s="246" t="s">
        <v>485</v>
      </c>
      <c r="E238" s="247" t="s">
        <v>200</v>
      </c>
      <c r="F238" s="249">
        <f>B4+(224*B6)</f>
        <v>225</v>
      </c>
      <c r="G238" s="252"/>
      <c r="H238" s="253"/>
    </row>
    <row r="239" spans="1:8" ht="12.75" x14ac:dyDescent="0.2">
      <c r="A239" s="223"/>
      <c r="B239" s="223"/>
      <c r="C239" s="223"/>
      <c r="D239" s="246" t="s">
        <v>531</v>
      </c>
      <c r="E239" s="247" t="s">
        <v>200</v>
      </c>
      <c r="F239" s="249">
        <f>B4+(225*B6)</f>
        <v>226</v>
      </c>
      <c r="G239" s="252"/>
      <c r="H239" s="253"/>
    </row>
    <row r="240" spans="1:8" ht="12.75" x14ac:dyDescent="0.2">
      <c r="A240" s="223"/>
      <c r="B240" s="223"/>
      <c r="C240" s="223"/>
      <c r="D240" s="246" t="s">
        <v>606</v>
      </c>
      <c r="E240" s="247" t="s">
        <v>200</v>
      </c>
      <c r="F240" s="249">
        <f>B4+(226*B6)</f>
        <v>227</v>
      </c>
      <c r="G240" s="252"/>
      <c r="H240" s="253"/>
    </row>
    <row r="241" spans="1:8" ht="12.75" x14ac:dyDescent="0.2">
      <c r="A241" s="223"/>
      <c r="B241" s="223"/>
      <c r="C241" s="223"/>
      <c r="D241" s="246" t="s">
        <v>579</v>
      </c>
      <c r="E241" s="247" t="s">
        <v>200</v>
      </c>
      <c r="F241" s="249">
        <f>B4+(227*B6)</f>
        <v>228</v>
      </c>
      <c r="G241" s="252"/>
      <c r="H241" s="253"/>
    </row>
    <row r="242" spans="1:8" ht="12.75" x14ac:dyDescent="0.2">
      <c r="A242" s="223"/>
      <c r="B242" s="223"/>
      <c r="C242" s="223"/>
      <c r="D242" s="246" t="s">
        <v>701</v>
      </c>
      <c r="E242" s="247" t="s">
        <v>200</v>
      </c>
      <c r="F242" s="249">
        <f>B4+(228*B6)</f>
        <v>229</v>
      </c>
      <c r="G242" s="252"/>
      <c r="H242" s="253"/>
    </row>
    <row r="243" spans="1:8" ht="12.75" x14ac:dyDescent="0.2">
      <c r="A243" s="223"/>
      <c r="B243" s="223"/>
      <c r="C243" s="223"/>
      <c r="D243" s="246" t="s">
        <v>778</v>
      </c>
      <c r="E243" s="247" t="s">
        <v>200</v>
      </c>
      <c r="F243" s="249">
        <f>B4+(229*B6)</f>
        <v>230</v>
      </c>
      <c r="G243" s="252"/>
      <c r="H243" s="253"/>
    </row>
    <row r="244" spans="1:8" ht="12.75" x14ac:dyDescent="0.2">
      <c r="A244" s="223"/>
      <c r="B244" s="223"/>
      <c r="C244" s="223"/>
      <c r="D244" s="246" t="s">
        <v>760</v>
      </c>
      <c r="E244" s="247" t="s">
        <v>200</v>
      </c>
      <c r="F244" s="249">
        <f>B4+(230*B6)</f>
        <v>231</v>
      </c>
      <c r="G244" s="252"/>
      <c r="H244" s="253"/>
    </row>
    <row r="245" spans="1:8" ht="12.75" x14ac:dyDescent="0.2">
      <c r="A245" s="223"/>
      <c r="B245" s="223"/>
      <c r="C245" s="223"/>
      <c r="D245" s="246" t="s">
        <v>861</v>
      </c>
      <c r="E245" s="247" t="s">
        <v>200</v>
      </c>
      <c r="F245" s="249">
        <f>B4+(231*B6)</f>
        <v>232</v>
      </c>
      <c r="G245" s="252"/>
      <c r="H245" s="253"/>
    </row>
    <row r="246" spans="1:8" ht="12.75" x14ac:dyDescent="0.2">
      <c r="A246" s="223"/>
      <c r="B246" s="223"/>
      <c r="C246" s="223"/>
      <c r="D246" s="246" t="s">
        <v>250</v>
      </c>
      <c r="E246" s="247" t="s">
        <v>200</v>
      </c>
      <c r="F246" s="249">
        <f>B4+(232*B6)</f>
        <v>233</v>
      </c>
      <c r="G246" s="252"/>
      <c r="H246" s="253"/>
    </row>
    <row r="247" spans="1:8" ht="12.75" x14ac:dyDescent="0.2">
      <c r="A247" s="223"/>
      <c r="B247" s="223"/>
      <c r="C247" s="223"/>
      <c r="D247" s="246" t="s">
        <v>123</v>
      </c>
      <c r="E247" s="247" t="s">
        <v>200</v>
      </c>
      <c r="F247" s="249">
        <f>B4+(233*B6)</f>
        <v>234</v>
      </c>
      <c r="G247" s="252"/>
      <c r="H247" s="253"/>
    </row>
    <row r="248" spans="1:8" ht="12.75" x14ac:dyDescent="0.2">
      <c r="A248" s="223"/>
      <c r="B248" s="223"/>
      <c r="C248" s="223"/>
      <c r="D248" s="246" t="s">
        <v>295</v>
      </c>
      <c r="E248" s="247" t="s">
        <v>200</v>
      </c>
      <c r="F248" s="249">
        <f>B4+(234*B6)</f>
        <v>235</v>
      </c>
      <c r="G248" s="252"/>
      <c r="H248" s="253"/>
    </row>
    <row r="249" spans="1:8" ht="12.75" x14ac:dyDescent="0.2">
      <c r="A249" s="223"/>
      <c r="B249" s="223"/>
      <c r="C249" s="223"/>
      <c r="D249" s="246" t="s">
        <v>171</v>
      </c>
      <c r="E249" s="247" t="s">
        <v>200</v>
      </c>
      <c r="F249" s="249">
        <f>B4+(235*B6)</f>
        <v>236</v>
      </c>
      <c r="G249" s="252"/>
      <c r="H249" s="253"/>
    </row>
    <row r="250" spans="1:8" ht="12.75" x14ac:dyDescent="0.2">
      <c r="A250" s="223"/>
      <c r="B250" s="223"/>
      <c r="C250" s="223"/>
      <c r="D250" s="246" t="s">
        <v>41</v>
      </c>
      <c r="E250" s="250" t="s">
        <v>200</v>
      </c>
      <c r="F250" s="249">
        <f>B4+(236*B6)</f>
        <v>237</v>
      </c>
      <c r="G250" s="252"/>
      <c r="H250" s="253"/>
    </row>
    <row r="251" spans="1:8" ht="12.75" x14ac:dyDescent="0.2">
      <c r="A251" s="223"/>
      <c r="B251" s="223"/>
      <c r="C251" s="223"/>
      <c r="D251" s="246" t="s">
        <v>219</v>
      </c>
      <c r="E251" s="247" t="s">
        <v>200</v>
      </c>
      <c r="F251" s="249">
        <f>B4+(237*B6)</f>
        <v>238</v>
      </c>
      <c r="G251" s="252"/>
      <c r="H251" s="253"/>
    </row>
    <row r="252" spans="1:8" ht="12.75" x14ac:dyDescent="0.2">
      <c r="A252" s="223"/>
      <c r="B252" s="223"/>
      <c r="C252" s="223"/>
      <c r="D252" s="246" t="s">
        <v>108</v>
      </c>
      <c r="E252" s="247" t="s">
        <v>200</v>
      </c>
      <c r="F252" s="249">
        <f>B4+(238*B6)</f>
        <v>239</v>
      </c>
      <c r="G252" s="252"/>
      <c r="H252" s="253"/>
    </row>
    <row r="253" spans="1:8" ht="12.75" x14ac:dyDescent="0.2">
      <c r="A253" s="223"/>
      <c r="B253" s="223"/>
      <c r="C253" s="223"/>
      <c r="D253" s="246" t="s">
        <v>281</v>
      </c>
      <c r="E253" s="247" t="s">
        <v>200</v>
      </c>
      <c r="F253" s="249">
        <f>B4+(239*B6)</f>
        <v>240</v>
      </c>
      <c r="G253" s="252"/>
      <c r="H253" s="253"/>
    </row>
    <row r="254" spans="1:8" ht="12.75" x14ac:dyDescent="0.2">
      <c r="A254" s="223"/>
      <c r="B254" s="223"/>
      <c r="C254" s="223"/>
      <c r="D254" s="246" t="s">
        <v>155</v>
      </c>
      <c r="E254" s="247" t="s">
        <v>200</v>
      </c>
      <c r="F254" s="249">
        <f>B4+(240*B6)</f>
        <v>241</v>
      </c>
      <c r="G254" s="252"/>
      <c r="H254" s="253"/>
    </row>
    <row r="255" spans="1:8" ht="12.75" x14ac:dyDescent="0.2">
      <c r="A255" s="223"/>
      <c r="B255" s="223"/>
      <c r="C255" s="223"/>
      <c r="D255" s="246" t="s">
        <v>26</v>
      </c>
      <c r="E255" s="247" t="s">
        <v>200</v>
      </c>
      <c r="F255" s="249">
        <f>B4+(241*B6)</f>
        <v>242</v>
      </c>
      <c r="G255" s="252"/>
      <c r="H255" s="253"/>
    </row>
    <row r="256" spans="1:8" ht="12.75" x14ac:dyDescent="0.2">
      <c r="A256" s="223"/>
      <c r="B256" s="223"/>
      <c r="C256" s="223"/>
      <c r="D256" s="246" t="s">
        <v>203</v>
      </c>
      <c r="E256" s="247" t="s">
        <v>200</v>
      </c>
      <c r="F256" s="249">
        <f>B4+(242*B6)</f>
        <v>243</v>
      </c>
      <c r="G256" s="252"/>
      <c r="H256" s="253"/>
    </row>
    <row r="257" spans="1:8" ht="12.75" x14ac:dyDescent="0.2">
      <c r="A257" s="223"/>
      <c r="B257" s="223"/>
      <c r="C257" s="223"/>
      <c r="D257" s="246" t="s">
        <v>91</v>
      </c>
      <c r="E257" s="247" t="s">
        <v>200</v>
      </c>
      <c r="F257" s="249">
        <f>B4+(243*B6)</f>
        <v>244</v>
      </c>
      <c r="G257" s="252"/>
      <c r="H257" s="253"/>
    </row>
    <row r="258" spans="1:8" ht="12.75" x14ac:dyDescent="0.2">
      <c r="A258" s="223"/>
      <c r="B258" s="223"/>
      <c r="C258" s="223"/>
      <c r="D258" s="246" t="s">
        <v>266</v>
      </c>
      <c r="E258" s="247" t="s">
        <v>200</v>
      </c>
      <c r="F258" s="249">
        <f>B4+(244*B6)</f>
        <v>245</v>
      </c>
      <c r="G258" s="252"/>
      <c r="H258" s="253"/>
    </row>
    <row r="259" spans="1:8" ht="12.75" x14ac:dyDescent="0.2">
      <c r="A259" s="223"/>
      <c r="B259" s="223"/>
      <c r="C259" s="223"/>
      <c r="D259" s="246" t="s">
        <v>139</v>
      </c>
      <c r="E259" s="247" t="s">
        <v>200</v>
      </c>
      <c r="F259" s="249">
        <f>B4+(245*B6)</f>
        <v>246</v>
      </c>
      <c r="G259" s="252"/>
      <c r="H259" s="253"/>
    </row>
    <row r="260" spans="1:8" ht="12.75" x14ac:dyDescent="0.2">
      <c r="A260" s="223"/>
      <c r="B260" s="223"/>
      <c r="C260" s="223"/>
      <c r="D260" s="246" t="s">
        <v>8</v>
      </c>
      <c r="E260" s="247" t="s">
        <v>200</v>
      </c>
      <c r="F260" s="249">
        <f>B4+(246*B6)</f>
        <v>247</v>
      </c>
      <c r="G260" s="252"/>
      <c r="H260" s="253"/>
    </row>
    <row r="261" spans="1:8" ht="12.75" x14ac:dyDescent="0.2">
      <c r="A261" s="223"/>
      <c r="B261" s="223"/>
      <c r="C261" s="223"/>
      <c r="D261" s="246" t="s">
        <v>187</v>
      </c>
      <c r="E261" s="247" t="s">
        <v>200</v>
      </c>
      <c r="F261" s="249">
        <f>B4+(247*B6)</f>
        <v>248</v>
      </c>
      <c r="G261" s="252"/>
      <c r="H261" s="253"/>
    </row>
    <row r="262" spans="1:8" ht="12.75" x14ac:dyDescent="0.2">
      <c r="A262" s="223"/>
      <c r="B262" s="223"/>
      <c r="C262" s="223"/>
      <c r="D262" s="246" t="s">
        <v>59</v>
      </c>
      <c r="E262" s="247" t="s">
        <v>200</v>
      </c>
      <c r="F262" s="249">
        <f>B4+(248*B6)</f>
        <v>249</v>
      </c>
      <c r="G262" s="252"/>
      <c r="H262" s="253"/>
    </row>
    <row r="263" spans="1:8" ht="12.75" x14ac:dyDescent="0.2">
      <c r="A263" s="223"/>
      <c r="B263" s="223"/>
      <c r="C263" s="223"/>
      <c r="D263" s="246" t="s">
        <v>329</v>
      </c>
      <c r="E263" s="247" t="s">
        <v>200</v>
      </c>
      <c r="F263" s="249">
        <f>B4+(249*B6)</f>
        <v>250</v>
      </c>
      <c r="G263" s="252"/>
      <c r="H263" s="253"/>
    </row>
    <row r="264" spans="1:8" ht="12.75" x14ac:dyDescent="0.2">
      <c r="A264" s="223"/>
      <c r="B264" s="223"/>
      <c r="C264" s="223"/>
      <c r="D264" s="246" t="s">
        <v>333</v>
      </c>
      <c r="E264" s="247" t="s">
        <v>200</v>
      </c>
      <c r="F264" s="249">
        <f>B4+(250*B6)</f>
        <v>251</v>
      </c>
      <c r="G264" s="252"/>
      <c r="H264" s="253"/>
    </row>
    <row r="265" spans="1:8" ht="12.75" x14ac:dyDescent="0.2">
      <c r="A265" s="223"/>
      <c r="B265" s="223"/>
      <c r="C265" s="223"/>
      <c r="D265" s="251" t="s">
        <v>439</v>
      </c>
      <c r="E265" s="247" t="s">
        <v>200</v>
      </c>
      <c r="F265" s="249">
        <f>B4+(251*B6)</f>
        <v>252</v>
      </c>
      <c r="G265" s="252"/>
      <c r="H265" s="253"/>
    </row>
    <row r="266" spans="1:8" ht="12.75" x14ac:dyDescent="0.2">
      <c r="A266" s="223"/>
      <c r="B266" s="223"/>
      <c r="C266" s="223"/>
      <c r="D266" s="246" t="s">
        <v>440</v>
      </c>
      <c r="E266" s="247" t="s">
        <v>200</v>
      </c>
      <c r="F266" s="249">
        <f>B4+(252*B6)</f>
        <v>253</v>
      </c>
      <c r="G266" s="252"/>
      <c r="H266" s="253"/>
    </row>
    <row r="267" spans="1:8" ht="12.75" x14ac:dyDescent="0.2">
      <c r="A267" s="223"/>
      <c r="B267" s="223"/>
      <c r="C267" s="223"/>
      <c r="D267" s="246" t="s">
        <v>549</v>
      </c>
      <c r="E267" s="247" t="s">
        <v>200</v>
      </c>
      <c r="F267" s="249">
        <f>B4+(253*B6)</f>
        <v>254</v>
      </c>
      <c r="G267" s="252"/>
      <c r="H267" s="253"/>
    </row>
    <row r="268" spans="1:8" ht="12.75" x14ac:dyDescent="0.2">
      <c r="A268" s="223"/>
      <c r="B268" s="223"/>
      <c r="C268" s="223"/>
      <c r="D268" s="246" t="s">
        <v>497</v>
      </c>
      <c r="E268" s="247" t="s">
        <v>200</v>
      </c>
      <c r="F268" s="249">
        <f>B4+(254*B6)</f>
        <v>255</v>
      </c>
      <c r="G268" s="252"/>
      <c r="H268" s="253"/>
    </row>
    <row r="269" spans="1:8" ht="12.75" x14ac:dyDescent="0.2">
      <c r="A269" s="223"/>
      <c r="B269" s="223"/>
      <c r="C269" s="223"/>
      <c r="D269" s="246" t="s">
        <v>621</v>
      </c>
      <c r="E269" s="247" t="s">
        <v>200</v>
      </c>
      <c r="F269" s="249">
        <f>B4+(255*B6)</f>
        <v>256</v>
      </c>
      <c r="G269" s="252"/>
      <c r="H269" s="253"/>
    </row>
    <row r="270" spans="1:8" ht="12.75" x14ac:dyDescent="0.2">
      <c r="A270" s="223"/>
      <c r="B270" s="223"/>
      <c r="C270" s="223"/>
      <c r="D270" s="246" t="s">
        <v>650</v>
      </c>
      <c r="E270" s="247" t="s">
        <v>200</v>
      </c>
      <c r="F270" s="249">
        <f>B4+(256*B6)</f>
        <v>257</v>
      </c>
      <c r="G270" s="252"/>
      <c r="H270" s="253"/>
    </row>
    <row r="271" spans="1:8" ht="12.75" x14ac:dyDescent="0.2">
      <c r="A271" s="223"/>
      <c r="B271" s="223"/>
      <c r="C271" s="223"/>
      <c r="D271" s="246" t="s">
        <v>682</v>
      </c>
      <c r="E271" s="247" t="s">
        <v>200</v>
      </c>
      <c r="F271" s="249">
        <f>B4+(257*B6)</f>
        <v>258</v>
      </c>
      <c r="G271" s="252"/>
      <c r="H271" s="253"/>
    </row>
    <row r="272" spans="1:8" ht="12.75" x14ac:dyDescent="0.2">
      <c r="A272" s="223"/>
      <c r="B272" s="223"/>
      <c r="C272" s="223"/>
      <c r="D272" s="246" t="s">
        <v>806</v>
      </c>
      <c r="E272" s="247" t="s">
        <v>200</v>
      </c>
      <c r="F272" s="249">
        <f>B4+(258*B6)</f>
        <v>259</v>
      </c>
      <c r="G272" s="252"/>
      <c r="H272" s="253"/>
    </row>
    <row r="273" spans="1:8" ht="12.75" x14ac:dyDescent="0.2">
      <c r="A273" s="223"/>
      <c r="B273" s="223"/>
      <c r="C273" s="223"/>
      <c r="D273" s="246" t="s">
        <v>796</v>
      </c>
      <c r="E273" s="247" t="s">
        <v>200</v>
      </c>
      <c r="F273" s="249">
        <f>B4+(259*B6)</f>
        <v>260</v>
      </c>
      <c r="G273" s="252"/>
      <c r="H273" s="253"/>
    </row>
    <row r="274" spans="1:8" ht="12.75" x14ac:dyDescent="0.2">
      <c r="A274" s="223"/>
      <c r="B274" s="223"/>
      <c r="C274" s="223"/>
      <c r="D274" s="246" t="s">
        <v>832</v>
      </c>
      <c r="E274" s="247" t="s">
        <v>200</v>
      </c>
      <c r="F274" s="249">
        <f>B4+(260*B6)</f>
        <v>261</v>
      </c>
      <c r="G274" s="252"/>
      <c r="H274" s="253"/>
    </row>
    <row r="275" spans="1:8" ht="12.75" x14ac:dyDescent="0.2">
      <c r="A275" s="223"/>
      <c r="B275" s="223"/>
      <c r="C275" s="223"/>
      <c r="D275" s="246" t="s">
        <v>188</v>
      </c>
      <c r="E275" s="247" t="s">
        <v>200</v>
      </c>
      <c r="F275" s="249">
        <f>B4+(261*B6)</f>
        <v>262</v>
      </c>
      <c r="G275" s="252"/>
      <c r="H275" s="253"/>
    </row>
    <row r="276" spans="1:8" ht="12.75" x14ac:dyDescent="0.2">
      <c r="A276" s="223"/>
      <c r="B276" s="223"/>
      <c r="C276" s="223"/>
      <c r="D276" s="246" t="s">
        <v>60</v>
      </c>
      <c r="E276" s="247" t="s">
        <v>200</v>
      </c>
      <c r="F276" s="249">
        <f>B4+(262*B6)</f>
        <v>263</v>
      </c>
      <c r="G276" s="252"/>
      <c r="H276" s="253"/>
    </row>
    <row r="277" spans="1:8" ht="12.75" x14ac:dyDescent="0.2">
      <c r="A277" s="223"/>
      <c r="B277" s="223"/>
      <c r="C277" s="223"/>
      <c r="D277" s="246" t="s">
        <v>251</v>
      </c>
      <c r="E277" s="247" t="s">
        <v>200</v>
      </c>
      <c r="F277" s="249">
        <f>B4+(263*B6)</f>
        <v>264</v>
      </c>
      <c r="G277" s="252"/>
      <c r="H277" s="253"/>
    </row>
    <row r="278" spans="1:8" ht="12.75" x14ac:dyDescent="0.2">
      <c r="A278" s="223"/>
      <c r="B278" s="223"/>
      <c r="C278" s="223"/>
      <c r="D278" s="246" t="s">
        <v>124</v>
      </c>
      <c r="E278" s="247" t="s">
        <v>200</v>
      </c>
      <c r="F278" s="249">
        <f>B4+(264*B6)</f>
        <v>265</v>
      </c>
      <c r="G278" s="252"/>
      <c r="H278" s="253"/>
    </row>
    <row r="279" spans="1:8" ht="12.75" x14ac:dyDescent="0.2">
      <c r="A279" s="223"/>
      <c r="B279" s="223"/>
      <c r="C279" s="223"/>
      <c r="D279" s="246" t="s">
        <v>296</v>
      </c>
      <c r="E279" s="247" t="s">
        <v>200</v>
      </c>
      <c r="F279" s="249">
        <f>B4+(265*B6)</f>
        <v>266</v>
      </c>
      <c r="G279" s="252"/>
      <c r="H279" s="253"/>
    </row>
    <row r="280" spans="1:8" ht="12.75" x14ac:dyDescent="0.2">
      <c r="A280" s="223"/>
      <c r="B280" s="223"/>
      <c r="C280" s="223"/>
      <c r="D280" s="246" t="s">
        <v>172</v>
      </c>
      <c r="E280" s="247" t="s">
        <v>200</v>
      </c>
      <c r="F280" s="249">
        <f>B4+(266*B6)</f>
        <v>267</v>
      </c>
      <c r="G280" s="252"/>
      <c r="H280" s="253"/>
    </row>
    <row r="281" spans="1:8" ht="12.75" x14ac:dyDescent="0.2">
      <c r="A281" s="223"/>
      <c r="B281" s="223"/>
      <c r="C281" s="223"/>
      <c r="D281" s="246" t="s">
        <v>42</v>
      </c>
      <c r="E281" s="247" t="s">
        <v>200</v>
      </c>
      <c r="F281" s="249">
        <f>B4+(267*B6)</f>
        <v>268</v>
      </c>
      <c r="G281" s="252"/>
      <c r="H281" s="253"/>
    </row>
    <row r="282" spans="1:8" ht="12.75" x14ac:dyDescent="0.2">
      <c r="A282" s="223"/>
      <c r="B282" s="223"/>
      <c r="C282" s="223"/>
      <c r="D282" s="246" t="s">
        <v>220</v>
      </c>
      <c r="E282" s="247" t="s">
        <v>200</v>
      </c>
      <c r="F282" s="249">
        <f>B4+(268*B6)</f>
        <v>269</v>
      </c>
      <c r="G282" s="252"/>
      <c r="H282" s="253"/>
    </row>
    <row r="283" spans="1:8" ht="12.75" x14ac:dyDescent="0.2">
      <c r="A283" s="223"/>
      <c r="B283" s="223"/>
      <c r="C283" s="223"/>
      <c r="D283" s="246" t="s">
        <v>109</v>
      </c>
      <c r="E283" s="247" t="s">
        <v>200</v>
      </c>
      <c r="F283" s="249">
        <f>B4+(269*B6)</f>
        <v>270</v>
      </c>
      <c r="G283" s="252"/>
      <c r="H283" s="253"/>
    </row>
    <row r="284" spans="1:8" ht="12.75" x14ac:dyDescent="0.2">
      <c r="A284" s="223"/>
      <c r="B284" s="223"/>
      <c r="C284" s="223"/>
      <c r="D284" s="246" t="s">
        <v>282</v>
      </c>
      <c r="E284" s="247" t="s">
        <v>200</v>
      </c>
      <c r="F284" s="249">
        <f>B4+(270*B6)</f>
        <v>271</v>
      </c>
      <c r="G284" s="252"/>
      <c r="H284" s="253"/>
    </row>
    <row r="285" spans="1:8" ht="12.75" x14ac:dyDescent="0.2">
      <c r="A285" s="223"/>
      <c r="B285" s="223"/>
      <c r="C285" s="223"/>
      <c r="D285" s="246" t="s">
        <v>156</v>
      </c>
      <c r="E285" s="247" t="s">
        <v>200</v>
      </c>
      <c r="F285" s="249">
        <f>B4+(271*B6)</f>
        <v>272</v>
      </c>
      <c r="G285" s="252"/>
      <c r="H285" s="253"/>
    </row>
    <row r="286" spans="1:8" ht="12.75" x14ac:dyDescent="0.2">
      <c r="A286" s="223"/>
      <c r="B286" s="223"/>
      <c r="C286" s="223"/>
      <c r="D286" s="246" t="s">
        <v>27</v>
      </c>
      <c r="E286" s="247" t="s">
        <v>200</v>
      </c>
      <c r="F286" s="249">
        <f>B4+(272*B6)</f>
        <v>273</v>
      </c>
      <c r="G286" s="252"/>
      <c r="H286" s="253"/>
    </row>
    <row r="287" spans="1:8" ht="12.75" x14ac:dyDescent="0.2">
      <c r="A287" s="223"/>
      <c r="B287" s="223"/>
      <c r="C287" s="223"/>
      <c r="D287" s="246" t="s">
        <v>204</v>
      </c>
      <c r="E287" s="247" t="s">
        <v>200</v>
      </c>
      <c r="F287" s="249">
        <f>B4+(273*B6)</f>
        <v>274</v>
      </c>
      <c r="G287" s="252"/>
      <c r="H287" s="253"/>
    </row>
    <row r="288" spans="1:8" x14ac:dyDescent="0.2">
      <c r="A288" s="223"/>
      <c r="B288" s="223"/>
      <c r="C288" s="223"/>
      <c r="D288" s="246" t="s">
        <v>75</v>
      </c>
      <c r="E288" s="247" t="s">
        <v>200</v>
      </c>
      <c r="F288" s="249">
        <f>B4+(274*B6)</f>
        <v>275</v>
      </c>
      <c r="G288" s="223"/>
      <c r="H288" s="224"/>
    </row>
    <row r="289" spans="1:8" x14ac:dyDescent="0.2">
      <c r="A289" s="223"/>
      <c r="B289" s="223"/>
      <c r="C289" s="223"/>
      <c r="D289" s="246" t="s">
        <v>267</v>
      </c>
      <c r="E289" s="247" t="s">
        <v>200</v>
      </c>
      <c r="F289" s="249">
        <f>B4+(275*B6)</f>
        <v>276</v>
      </c>
      <c r="G289" s="223"/>
      <c r="H289" s="224"/>
    </row>
    <row r="290" spans="1:8" x14ac:dyDescent="0.2">
      <c r="A290" s="223"/>
      <c r="B290" s="223"/>
      <c r="C290" s="223"/>
      <c r="D290" s="246" t="s">
        <v>140</v>
      </c>
      <c r="E290" s="247" t="s">
        <v>200</v>
      </c>
      <c r="F290" s="249">
        <f>B4+(276*B6)</f>
        <v>277</v>
      </c>
      <c r="G290" s="223"/>
      <c r="H290" s="224"/>
    </row>
    <row r="291" spans="1:8" x14ac:dyDescent="0.2">
      <c r="A291" s="223"/>
      <c r="B291" s="223"/>
      <c r="C291" s="223"/>
      <c r="D291" s="246" t="s">
        <v>9</v>
      </c>
      <c r="E291" s="247" t="s">
        <v>200</v>
      </c>
      <c r="F291" s="249">
        <f>B4+(277*B6)</f>
        <v>278</v>
      </c>
      <c r="G291" s="223"/>
      <c r="H291" s="224"/>
    </row>
    <row r="292" spans="1:8" x14ac:dyDescent="0.2">
      <c r="A292" s="223"/>
      <c r="B292" s="223"/>
      <c r="C292" s="223"/>
      <c r="D292" s="246" t="s">
        <v>356</v>
      </c>
      <c r="E292" s="247" t="s">
        <v>200</v>
      </c>
      <c r="F292" s="249">
        <f>B4+(278*B6)</f>
        <v>279</v>
      </c>
      <c r="G292" s="223"/>
      <c r="H292" s="224"/>
    </row>
    <row r="293" spans="1:8" x14ac:dyDescent="0.2">
      <c r="A293" s="223"/>
      <c r="B293" s="223"/>
      <c r="C293" s="223"/>
      <c r="D293" s="246" t="s">
        <v>331</v>
      </c>
      <c r="E293" s="247" t="s">
        <v>200</v>
      </c>
      <c r="F293" s="249">
        <f>B4+(279*B6)</f>
        <v>280</v>
      </c>
      <c r="G293" s="223"/>
      <c r="H293" s="224"/>
    </row>
    <row r="294" spans="1:8" x14ac:dyDescent="0.2">
      <c r="A294" s="223"/>
      <c r="B294" s="223"/>
      <c r="C294" s="223"/>
      <c r="D294" s="246" t="s">
        <v>406</v>
      </c>
      <c r="E294" s="247" t="s">
        <v>200</v>
      </c>
      <c r="F294" s="249">
        <f>B4+(280*B6)</f>
        <v>281</v>
      </c>
      <c r="G294" s="223"/>
      <c r="H294" s="224"/>
    </row>
    <row r="295" spans="1:8" x14ac:dyDescent="0.2">
      <c r="A295" s="223"/>
      <c r="B295" s="223"/>
      <c r="C295" s="223"/>
      <c r="D295" s="246" t="s">
        <v>427</v>
      </c>
      <c r="E295" s="247" t="s">
        <v>200</v>
      </c>
      <c r="F295" s="249">
        <f>B4+(281*B6)</f>
        <v>282</v>
      </c>
      <c r="G295" s="223"/>
      <c r="H295" s="224"/>
    </row>
    <row r="296" spans="1:8" x14ac:dyDescent="0.2">
      <c r="A296" s="223"/>
      <c r="B296" s="223"/>
      <c r="C296" s="223"/>
      <c r="D296" s="246" t="s">
        <v>492</v>
      </c>
      <c r="E296" s="247" t="s">
        <v>200</v>
      </c>
      <c r="F296" s="249">
        <f>B4+(282*B6)</f>
        <v>283</v>
      </c>
      <c r="G296" s="223"/>
      <c r="H296" s="224"/>
    </row>
    <row r="297" spans="1:8" x14ac:dyDescent="0.2">
      <c r="A297" s="223"/>
      <c r="B297" s="223"/>
      <c r="C297" s="223"/>
      <c r="D297" s="246" t="s">
        <v>515</v>
      </c>
      <c r="E297" s="247" t="s">
        <v>200</v>
      </c>
      <c r="F297" s="249">
        <f>B4+(283*B6)</f>
        <v>284</v>
      </c>
      <c r="G297" s="223"/>
      <c r="H297" s="224"/>
    </row>
    <row r="298" spans="1:8" x14ac:dyDescent="0.2">
      <c r="A298" s="223"/>
      <c r="B298" s="223"/>
      <c r="C298" s="223"/>
      <c r="D298" s="246" t="s">
        <v>655</v>
      </c>
      <c r="E298" s="247" t="s">
        <v>200</v>
      </c>
      <c r="F298" s="249">
        <f>B4+(284*B6)</f>
        <v>285</v>
      </c>
      <c r="G298" s="223"/>
      <c r="H298" s="224"/>
    </row>
    <row r="299" spans="1:8" x14ac:dyDescent="0.2">
      <c r="A299" s="223"/>
      <c r="B299" s="223"/>
      <c r="C299" s="223"/>
      <c r="D299" s="246" t="s">
        <v>643</v>
      </c>
      <c r="E299" s="247" t="s">
        <v>200</v>
      </c>
      <c r="F299" s="249">
        <f>B4+(285*B6)</f>
        <v>286</v>
      </c>
      <c r="G299" s="223"/>
      <c r="H299" s="224"/>
    </row>
    <row r="300" spans="1:8" x14ac:dyDescent="0.2">
      <c r="A300" s="223"/>
      <c r="B300" s="223"/>
      <c r="C300" s="223"/>
      <c r="D300" s="246" t="s">
        <v>578</v>
      </c>
      <c r="E300" s="247" t="s">
        <v>200</v>
      </c>
      <c r="F300" s="249">
        <f>B4+(286*B6)</f>
        <v>287</v>
      </c>
      <c r="G300" s="223"/>
      <c r="H300" s="224"/>
    </row>
    <row r="301" spans="1:8" x14ac:dyDescent="0.2">
      <c r="A301" s="223"/>
      <c r="B301" s="223"/>
      <c r="C301" s="223"/>
      <c r="D301" s="246" t="s">
        <v>799</v>
      </c>
      <c r="E301" s="247" t="s">
        <v>200</v>
      </c>
      <c r="F301" s="249">
        <f>B4+(287*B6)</f>
        <v>288</v>
      </c>
      <c r="G301" s="223"/>
      <c r="H301" s="224"/>
    </row>
    <row r="302" spans="1:8" x14ac:dyDescent="0.2">
      <c r="A302" s="223"/>
      <c r="B302" s="223"/>
      <c r="C302" s="223"/>
      <c r="D302" s="246" t="s">
        <v>788</v>
      </c>
      <c r="E302" s="247" t="s">
        <v>200</v>
      </c>
      <c r="F302" s="249">
        <f>B4+(288*B6)</f>
        <v>289</v>
      </c>
      <c r="G302" s="223"/>
      <c r="H302" s="224"/>
    </row>
    <row r="303" spans="1:8" x14ac:dyDescent="0.2">
      <c r="A303" s="223"/>
      <c r="B303" s="223"/>
      <c r="C303" s="223"/>
      <c r="D303" s="246" t="s">
        <v>852</v>
      </c>
      <c r="E303" s="247" t="s">
        <v>200</v>
      </c>
      <c r="F303" s="249">
        <f>B4+(289*B6)</f>
        <v>290</v>
      </c>
      <c r="G303" s="223"/>
      <c r="H303" s="224"/>
    </row>
    <row r="304" spans="1:8" x14ac:dyDescent="0.2">
      <c r="A304" s="223"/>
      <c r="B304" s="223"/>
      <c r="C304" s="223"/>
      <c r="D304" s="246" t="s">
        <v>141</v>
      </c>
      <c r="E304" s="247" t="s">
        <v>200</v>
      </c>
      <c r="F304" s="249">
        <f>B4+(290*B6)</f>
        <v>291</v>
      </c>
      <c r="G304" s="223"/>
      <c r="H304" s="224"/>
    </row>
    <row r="305" spans="1:8" x14ac:dyDescent="0.2">
      <c r="A305" s="223"/>
      <c r="B305" s="223"/>
      <c r="C305" s="223"/>
      <c r="D305" s="246" t="s">
        <v>10</v>
      </c>
      <c r="E305" s="247" t="s">
        <v>200</v>
      </c>
      <c r="F305" s="249">
        <f>B4+(291*B6)</f>
        <v>292</v>
      </c>
      <c r="G305" s="223"/>
      <c r="H305" s="224"/>
    </row>
    <row r="306" spans="1:8" x14ac:dyDescent="0.2">
      <c r="A306" s="223"/>
      <c r="B306" s="223"/>
      <c r="C306" s="223"/>
      <c r="D306" s="246" t="s">
        <v>189</v>
      </c>
      <c r="E306" s="247" t="s">
        <v>200</v>
      </c>
      <c r="F306" s="249">
        <f>B4+(292*B6)</f>
        <v>293</v>
      </c>
      <c r="G306" s="223"/>
      <c r="H306" s="224"/>
    </row>
    <row r="307" spans="1:8" x14ac:dyDescent="0.2">
      <c r="A307" s="223"/>
      <c r="B307" s="223"/>
      <c r="C307" s="223"/>
      <c r="D307" s="246" t="s">
        <v>61</v>
      </c>
      <c r="E307" s="247" t="s">
        <v>200</v>
      </c>
      <c r="F307" s="249">
        <f>B4+(293*B6)</f>
        <v>294</v>
      </c>
      <c r="G307" s="223"/>
      <c r="H307" s="224"/>
    </row>
    <row r="308" spans="1:8" x14ac:dyDescent="0.2">
      <c r="A308" s="223"/>
      <c r="B308" s="223"/>
      <c r="C308" s="223"/>
      <c r="D308" s="246" t="s">
        <v>236</v>
      </c>
      <c r="E308" s="247" t="s">
        <v>200</v>
      </c>
      <c r="F308" s="249">
        <f>B4+(294*B6)</f>
        <v>295</v>
      </c>
      <c r="G308" s="223"/>
      <c r="H308" s="224"/>
    </row>
    <row r="309" spans="1:8" x14ac:dyDescent="0.2">
      <c r="A309" s="223"/>
      <c r="B309" s="223"/>
      <c r="C309" s="223"/>
      <c r="D309" s="246" t="s">
        <v>125</v>
      </c>
      <c r="E309" s="247" t="s">
        <v>200</v>
      </c>
      <c r="F309" s="249">
        <f>B4+(295*B6)</f>
        <v>296</v>
      </c>
      <c r="G309" s="223"/>
      <c r="H309" s="224"/>
    </row>
    <row r="310" spans="1:8" x14ac:dyDescent="0.2">
      <c r="A310" s="223"/>
      <c r="B310" s="223"/>
      <c r="C310" s="223"/>
      <c r="D310" s="246" t="s">
        <v>297</v>
      </c>
      <c r="E310" s="247" t="s">
        <v>200</v>
      </c>
      <c r="F310" s="249">
        <f>B4+(296*B6)</f>
        <v>297</v>
      </c>
      <c r="G310" s="223"/>
      <c r="H310" s="224"/>
    </row>
    <row r="311" spans="1:8" x14ac:dyDescent="0.2">
      <c r="A311" s="223"/>
      <c r="B311" s="223"/>
      <c r="C311" s="223"/>
      <c r="D311" s="246" t="s">
        <v>173</v>
      </c>
      <c r="E311" s="247" t="s">
        <v>200</v>
      </c>
      <c r="F311" s="249">
        <f>B4+(297*B6)</f>
        <v>298</v>
      </c>
      <c r="G311" s="223"/>
      <c r="H311" s="224"/>
    </row>
    <row r="312" spans="1:8" x14ac:dyDescent="0.2">
      <c r="A312" s="223"/>
      <c r="B312" s="223"/>
      <c r="C312" s="223"/>
      <c r="D312" s="246" t="s">
        <v>43</v>
      </c>
      <c r="E312" s="247" t="s">
        <v>200</v>
      </c>
      <c r="F312" s="249">
        <f>B4+(298*B6)</f>
        <v>299</v>
      </c>
      <c r="G312" s="223"/>
      <c r="H312" s="224"/>
    </row>
    <row r="313" spans="1:8" x14ac:dyDescent="0.2">
      <c r="A313" s="223"/>
      <c r="B313" s="223"/>
      <c r="C313" s="223"/>
      <c r="D313" s="246" t="s">
        <v>221</v>
      </c>
      <c r="E313" s="247" t="s">
        <v>200</v>
      </c>
      <c r="F313" s="249">
        <f>B4+(299*B6)</f>
        <v>300</v>
      </c>
      <c r="G313" s="223"/>
      <c r="H313" s="224"/>
    </row>
    <row r="314" spans="1:8" x14ac:dyDescent="0.2">
      <c r="A314" s="223"/>
      <c r="B314" s="223"/>
      <c r="C314" s="223"/>
      <c r="D314" s="246" t="s">
        <v>110</v>
      </c>
      <c r="E314" s="247" t="s">
        <v>200</v>
      </c>
      <c r="F314" s="249">
        <f>B4+(300*B6)</f>
        <v>301</v>
      </c>
      <c r="G314" s="223"/>
      <c r="H314" s="224"/>
    </row>
    <row r="315" spans="1:8" x14ac:dyDescent="0.2">
      <c r="A315" s="223"/>
      <c r="B315" s="223"/>
      <c r="C315" s="223"/>
      <c r="D315" s="246" t="s">
        <v>283</v>
      </c>
      <c r="E315" s="247" t="s">
        <v>200</v>
      </c>
      <c r="F315" s="249">
        <f>B4+(301*B6)</f>
        <v>302</v>
      </c>
      <c r="G315" s="223"/>
      <c r="H315" s="224"/>
    </row>
    <row r="316" spans="1:8" x14ac:dyDescent="0.2">
      <c r="A316" s="223"/>
      <c r="B316" s="223"/>
      <c r="C316" s="223"/>
      <c r="D316" s="246" t="s">
        <v>157</v>
      </c>
      <c r="E316" s="247" t="s">
        <v>200</v>
      </c>
      <c r="F316" s="249">
        <f>B4+(302*B6)</f>
        <v>303</v>
      </c>
      <c r="G316" s="223"/>
      <c r="H316" s="224"/>
    </row>
    <row r="317" spans="1:8" x14ac:dyDescent="0.2">
      <c r="A317" s="223"/>
      <c r="B317" s="223"/>
      <c r="C317" s="223"/>
      <c r="D317" s="246" t="s">
        <v>28</v>
      </c>
      <c r="E317" s="247" t="s">
        <v>200</v>
      </c>
      <c r="F317" s="249">
        <f>B4+(303*B6)</f>
        <v>304</v>
      </c>
      <c r="G317" s="223"/>
      <c r="H317" s="224"/>
    </row>
    <row r="318" spans="1:8" x14ac:dyDescent="0.2">
      <c r="A318" s="223"/>
      <c r="B318" s="223"/>
      <c r="C318" s="223"/>
      <c r="D318" s="246" t="s">
        <v>205</v>
      </c>
      <c r="E318" s="247" t="s">
        <v>200</v>
      </c>
      <c r="F318" s="249">
        <f>B4+(304*B6)</f>
        <v>305</v>
      </c>
      <c r="G318" s="223"/>
      <c r="H318" s="224"/>
    </row>
    <row r="319" spans="1:8" x14ac:dyDescent="0.2">
      <c r="A319" s="223"/>
      <c r="B319" s="223"/>
      <c r="C319" s="223"/>
      <c r="D319" s="246" t="s">
        <v>76</v>
      </c>
      <c r="E319" s="247" t="s">
        <v>200</v>
      </c>
      <c r="F319" s="249">
        <f>B4+(305*B6)</f>
        <v>306</v>
      </c>
      <c r="G319" s="223"/>
      <c r="H319" s="224"/>
    </row>
    <row r="320" spans="1:8" x14ac:dyDescent="0.2">
      <c r="A320" s="223"/>
      <c r="B320" s="223"/>
      <c r="C320" s="223"/>
      <c r="D320" s="246" t="s">
        <v>268</v>
      </c>
      <c r="E320" s="247" t="s">
        <v>200</v>
      </c>
      <c r="F320" s="249">
        <f>B4+(306*B6)</f>
        <v>307</v>
      </c>
      <c r="G320" s="223"/>
      <c r="H320" s="224"/>
    </row>
    <row r="321" spans="1:8" x14ac:dyDescent="0.2">
      <c r="A321" s="223"/>
      <c r="B321" s="223"/>
      <c r="C321" s="223"/>
      <c r="D321" s="246" t="s">
        <v>338</v>
      </c>
      <c r="E321" s="247" t="s">
        <v>200</v>
      </c>
      <c r="F321" s="249">
        <f>B4+(307*B6)</f>
        <v>308</v>
      </c>
      <c r="G321" s="223"/>
      <c r="H321" s="224"/>
    </row>
    <row r="322" spans="1:8" x14ac:dyDescent="0.2">
      <c r="A322" s="223"/>
      <c r="B322" s="223"/>
      <c r="C322" s="223"/>
      <c r="D322" s="246" t="s">
        <v>310</v>
      </c>
      <c r="E322" s="247" t="s">
        <v>200</v>
      </c>
      <c r="F322" s="249">
        <f>B4+(308*B6)</f>
        <v>309</v>
      </c>
      <c r="G322" s="223"/>
      <c r="H322" s="224"/>
    </row>
    <row r="323" spans="1:8" x14ac:dyDescent="0.2">
      <c r="A323" s="223"/>
      <c r="B323" s="223"/>
      <c r="C323" s="223"/>
      <c r="D323" s="246" t="s">
        <v>450</v>
      </c>
      <c r="E323" s="247" t="s">
        <v>200</v>
      </c>
      <c r="F323" s="249">
        <f>B4+(309*B6)</f>
        <v>310</v>
      </c>
      <c r="G323" s="223"/>
      <c r="H323" s="224"/>
    </row>
    <row r="324" spans="1:8" x14ac:dyDescent="0.2">
      <c r="A324" s="223"/>
      <c r="B324" s="223"/>
      <c r="C324" s="223"/>
      <c r="D324" s="246" t="s">
        <v>434</v>
      </c>
      <c r="E324" s="247" t="s">
        <v>200</v>
      </c>
      <c r="F324" s="249">
        <f>B4+(310*B6)</f>
        <v>311</v>
      </c>
      <c r="G324" s="223"/>
      <c r="H324" s="224"/>
    </row>
    <row r="325" spans="1:8" x14ac:dyDescent="0.2">
      <c r="A325" s="223"/>
      <c r="B325" s="223"/>
      <c r="C325" s="223"/>
      <c r="D325" s="246" t="s">
        <v>505</v>
      </c>
      <c r="E325" s="247" t="s">
        <v>200</v>
      </c>
      <c r="F325" s="249">
        <f>B4+(311*B6)</f>
        <v>312</v>
      </c>
      <c r="G325" s="223"/>
      <c r="H325" s="224"/>
    </row>
    <row r="326" spans="1:8" x14ac:dyDescent="0.2">
      <c r="A326" s="223"/>
      <c r="B326" s="223"/>
      <c r="C326" s="223"/>
      <c r="D326" s="246" t="s">
        <v>489</v>
      </c>
      <c r="E326" s="247" t="s">
        <v>200</v>
      </c>
      <c r="F326" s="249">
        <f>B4+(312*B6)</f>
        <v>313</v>
      </c>
      <c r="G326" s="223"/>
      <c r="H326" s="224"/>
    </row>
    <row r="327" spans="1:8" x14ac:dyDescent="0.2">
      <c r="A327" s="223"/>
      <c r="B327" s="223"/>
      <c r="C327" s="223"/>
      <c r="D327" s="246" t="s">
        <v>645</v>
      </c>
      <c r="E327" s="247" t="s">
        <v>200</v>
      </c>
      <c r="F327" s="249">
        <f>B4+(313*B6)</f>
        <v>314</v>
      </c>
      <c r="G327" s="223"/>
      <c r="H327" s="224"/>
    </row>
    <row r="328" spans="1:8" x14ac:dyDescent="0.2">
      <c r="A328" s="223"/>
      <c r="B328" s="223"/>
      <c r="C328" s="223"/>
      <c r="D328" s="246" t="s">
        <v>675</v>
      </c>
      <c r="E328" s="247" t="s">
        <v>200</v>
      </c>
      <c r="F328" s="249">
        <f>B4+(314*B6)</f>
        <v>315</v>
      </c>
      <c r="G328" s="223"/>
      <c r="H328" s="224"/>
    </row>
    <row r="329" spans="1:8" x14ac:dyDescent="0.2">
      <c r="A329" s="223"/>
      <c r="B329" s="223"/>
      <c r="C329" s="223"/>
      <c r="D329" s="246" t="s">
        <v>630</v>
      </c>
      <c r="E329" s="247" t="s">
        <v>200</v>
      </c>
      <c r="F329" s="249">
        <f>B4+(315*B6)</f>
        <v>316</v>
      </c>
      <c r="G329" s="223"/>
      <c r="H329" s="224"/>
    </row>
    <row r="330" spans="1:8" x14ac:dyDescent="0.2">
      <c r="A330" s="223"/>
      <c r="B330" s="223"/>
      <c r="C330" s="223"/>
      <c r="D330" s="246" t="s">
        <v>803</v>
      </c>
      <c r="E330" s="247" t="s">
        <v>200</v>
      </c>
      <c r="F330" s="249">
        <f>B4+(316*B6)</f>
        <v>317</v>
      </c>
      <c r="G330" s="223"/>
      <c r="H330" s="224"/>
    </row>
    <row r="331" spans="1:8" x14ac:dyDescent="0.2">
      <c r="A331" s="223"/>
      <c r="B331" s="223"/>
      <c r="C331" s="223"/>
      <c r="D331" s="246" t="s">
        <v>784</v>
      </c>
      <c r="E331" s="247" t="s">
        <v>200</v>
      </c>
      <c r="F331" s="249">
        <f>B4+(317*B6)</f>
        <v>318</v>
      </c>
      <c r="G331" s="223"/>
      <c r="H331" s="224"/>
    </row>
    <row r="332" spans="1:8" x14ac:dyDescent="0.2">
      <c r="A332" s="223"/>
      <c r="B332" s="223"/>
      <c r="C332" s="223"/>
      <c r="D332" s="246" t="s">
        <v>872</v>
      </c>
      <c r="E332" s="247" t="s">
        <v>200</v>
      </c>
      <c r="F332" s="249">
        <f>B4+(318*B6)</f>
        <v>319</v>
      </c>
      <c r="G332" s="223"/>
      <c r="H332" s="224"/>
    </row>
    <row r="333" spans="1:8" x14ac:dyDescent="0.2">
      <c r="A333" s="223"/>
      <c r="B333" s="223"/>
      <c r="C333" s="223"/>
      <c r="D333" s="246" t="s">
        <v>77</v>
      </c>
      <c r="E333" s="247" t="s">
        <v>200</v>
      </c>
      <c r="F333" s="249">
        <f>B4+(319*B6)</f>
        <v>320</v>
      </c>
      <c r="G333" s="223"/>
      <c r="H333" s="224"/>
    </row>
    <row r="334" spans="1:8" x14ac:dyDescent="0.2">
      <c r="A334" s="223"/>
      <c r="B334" s="223"/>
      <c r="C334" s="223"/>
      <c r="D334" s="246" t="s">
        <v>269</v>
      </c>
      <c r="E334" s="247" t="s">
        <v>200</v>
      </c>
      <c r="F334" s="249">
        <f>B4+(320*B6)</f>
        <v>321</v>
      </c>
      <c r="G334" s="223"/>
      <c r="H334" s="224"/>
    </row>
    <row r="335" spans="1:8" x14ac:dyDescent="0.2">
      <c r="A335" s="223"/>
      <c r="B335" s="223"/>
      <c r="C335" s="223"/>
      <c r="D335" s="246" t="s">
        <v>142</v>
      </c>
      <c r="E335" s="247" t="s">
        <v>200</v>
      </c>
      <c r="F335" s="249">
        <f>B4+(321*B6)</f>
        <v>322</v>
      </c>
      <c r="G335" s="223"/>
      <c r="H335" s="224"/>
    </row>
    <row r="336" spans="1:8" x14ac:dyDescent="0.2">
      <c r="A336" s="223"/>
      <c r="B336" s="223"/>
      <c r="C336" s="223"/>
      <c r="D336" s="246" t="s">
        <v>11</v>
      </c>
      <c r="E336" s="247" t="s">
        <v>200</v>
      </c>
      <c r="F336" s="249">
        <f>B4+(322*B6)</f>
        <v>323</v>
      </c>
      <c r="G336" s="223"/>
      <c r="H336" s="224"/>
    </row>
    <row r="337" spans="1:8" x14ac:dyDescent="0.2">
      <c r="A337" s="223"/>
      <c r="B337" s="223"/>
      <c r="C337" s="223"/>
      <c r="D337" s="246" t="s">
        <v>190</v>
      </c>
      <c r="E337" s="247" t="s">
        <v>200</v>
      </c>
      <c r="F337" s="249">
        <f>B4+(323*B6)</f>
        <v>324</v>
      </c>
      <c r="G337" s="223"/>
      <c r="H337" s="224"/>
    </row>
    <row r="338" spans="1:8" x14ac:dyDescent="0.2">
      <c r="A338" s="223"/>
      <c r="B338" s="223"/>
      <c r="C338" s="223"/>
      <c r="D338" s="246" t="s">
        <v>62</v>
      </c>
      <c r="E338" s="247" t="s">
        <v>200</v>
      </c>
      <c r="F338" s="249">
        <f>B4+(324*B6)</f>
        <v>325</v>
      </c>
      <c r="G338" s="223"/>
      <c r="H338" s="224"/>
    </row>
    <row r="339" spans="1:8" x14ac:dyDescent="0.2">
      <c r="A339" s="223"/>
      <c r="B339" s="223"/>
      <c r="C339" s="223"/>
      <c r="D339" s="246" t="s">
        <v>237</v>
      </c>
      <c r="E339" s="247" t="s">
        <v>200</v>
      </c>
      <c r="F339" s="249">
        <f>B4+(325*B6)</f>
        <v>326</v>
      </c>
      <c r="G339" s="223"/>
      <c r="H339" s="224"/>
    </row>
    <row r="340" spans="1:8" x14ac:dyDescent="0.2">
      <c r="A340" s="223"/>
      <c r="B340" s="223"/>
      <c r="C340" s="223"/>
      <c r="D340" s="246" t="s">
        <v>126</v>
      </c>
      <c r="E340" s="247" t="s">
        <v>200</v>
      </c>
      <c r="F340" s="249">
        <f>B4+(326*B6)</f>
        <v>327</v>
      </c>
      <c r="G340" s="223"/>
      <c r="H340" s="224"/>
    </row>
    <row r="341" spans="1:8" x14ac:dyDescent="0.2">
      <c r="A341" s="223"/>
      <c r="B341" s="223"/>
      <c r="C341" s="223"/>
      <c r="D341" s="246" t="s">
        <v>298</v>
      </c>
      <c r="E341" s="247" t="s">
        <v>200</v>
      </c>
      <c r="F341" s="249">
        <f>B4+(327*B6)</f>
        <v>328</v>
      </c>
      <c r="G341" s="223"/>
      <c r="H341" s="224"/>
    </row>
    <row r="342" spans="1:8" x14ac:dyDescent="0.2">
      <c r="A342" s="223"/>
      <c r="B342" s="223"/>
      <c r="C342" s="223"/>
      <c r="D342" s="246" t="s">
        <v>174</v>
      </c>
      <c r="E342" s="247" t="s">
        <v>200</v>
      </c>
      <c r="F342" s="249">
        <f>B4+(328*B6)</f>
        <v>329</v>
      </c>
      <c r="G342" s="223"/>
      <c r="H342" s="224"/>
    </row>
    <row r="343" spans="1:8" x14ac:dyDescent="0.2">
      <c r="A343" s="223"/>
      <c r="B343" s="223"/>
      <c r="C343" s="223"/>
      <c r="D343" s="246" t="s">
        <v>44</v>
      </c>
      <c r="E343" s="247" t="s">
        <v>200</v>
      </c>
      <c r="F343" s="249">
        <f>B4+(329*B6)</f>
        <v>330</v>
      </c>
      <c r="G343" s="223"/>
      <c r="H343" s="224"/>
    </row>
    <row r="344" spans="1:8" x14ac:dyDescent="0.2">
      <c r="A344" s="223"/>
      <c r="B344" s="223"/>
      <c r="C344" s="223"/>
      <c r="D344" s="246" t="s">
        <v>222</v>
      </c>
      <c r="E344" s="247" t="s">
        <v>200</v>
      </c>
      <c r="F344" s="249">
        <f>B4+(330*B6)</f>
        <v>331</v>
      </c>
      <c r="G344" s="223"/>
      <c r="H344" s="224"/>
    </row>
    <row r="345" spans="1:8" x14ac:dyDescent="0.2">
      <c r="A345" s="223"/>
      <c r="B345" s="223"/>
      <c r="C345" s="223"/>
      <c r="D345" s="246" t="s">
        <v>94</v>
      </c>
      <c r="E345" s="247" t="s">
        <v>200</v>
      </c>
      <c r="F345" s="249">
        <f>B4+(331*B6)</f>
        <v>332</v>
      </c>
      <c r="G345" s="223"/>
      <c r="H345" s="224"/>
    </row>
    <row r="346" spans="1:8" x14ac:dyDescent="0.2">
      <c r="A346" s="223"/>
      <c r="B346" s="223"/>
      <c r="C346" s="223"/>
      <c r="D346" s="246" t="s">
        <v>284</v>
      </c>
      <c r="E346" s="247" t="s">
        <v>200</v>
      </c>
      <c r="F346" s="249">
        <f>B4+(332*B6)</f>
        <v>333</v>
      </c>
      <c r="G346" s="223"/>
      <c r="H346" s="224"/>
    </row>
    <row r="347" spans="1:8" x14ac:dyDescent="0.2">
      <c r="A347" s="223"/>
      <c r="B347" s="223"/>
      <c r="C347" s="223"/>
      <c r="D347" s="246" t="s">
        <v>158</v>
      </c>
      <c r="E347" s="247" t="s">
        <v>200</v>
      </c>
      <c r="F347" s="249">
        <f>B4+(333*B6)</f>
        <v>334</v>
      </c>
      <c r="G347" s="223"/>
      <c r="H347" s="224"/>
    </row>
    <row r="348" spans="1:8" x14ac:dyDescent="0.2">
      <c r="A348" s="223"/>
      <c r="B348" s="223"/>
      <c r="C348" s="223"/>
      <c r="D348" s="246" t="s">
        <v>29</v>
      </c>
      <c r="E348" s="247" t="s">
        <v>200</v>
      </c>
      <c r="F348" s="249">
        <f>B4+(334*B6)</f>
        <v>335</v>
      </c>
      <c r="G348" s="223"/>
      <c r="H348" s="224"/>
    </row>
    <row r="349" spans="1:8" x14ac:dyDescent="0.2">
      <c r="A349" s="223"/>
      <c r="B349" s="223"/>
      <c r="C349" s="223"/>
      <c r="D349" s="246" t="s">
        <v>206</v>
      </c>
      <c r="E349" s="247" t="s">
        <v>200</v>
      </c>
      <c r="F349" s="249">
        <f>B4+(335*B6)</f>
        <v>336</v>
      </c>
      <c r="G349" s="223"/>
      <c r="H349" s="224"/>
    </row>
    <row r="350" spans="1:8" x14ac:dyDescent="0.2">
      <c r="A350" s="223"/>
      <c r="B350" s="223"/>
      <c r="C350" s="223"/>
      <c r="D350" s="246" t="s">
        <v>371</v>
      </c>
      <c r="E350" s="247" t="s">
        <v>200</v>
      </c>
      <c r="F350" s="249">
        <f>B4+(336*B6)</f>
        <v>337</v>
      </c>
      <c r="G350" s="223"/>
      <c r="H350" s="224"/>
    </row>
    <row r="351" spans="1:8" x14ac:dyDescent="0.2">
      <c r="A351" s="223"/>
      <c r="B351" s="223"/>
      <c r="C351" s="223"/>
      <c r="D351" s="246" t="s">
        <v>359</v>
      </c>
      <c r="E351" s="247" t="s">
        <v>200</v>
      </c>
      <c r="F351" s="249">
        <f>B4+(337*B6)</f>
        <v>338</v>
      </c>
      <c r="G351" s="223"/>
      <c r="H351" s="224"/>
    </row>
    <row r="352" spans="1:8" x14ac:dyDescent="0.2">
      <c r="A352" s="223"/>
      <c r="B352" s="223"/>
      <c r="C352" s="223"/>
      <c r="D352" s="246" t="s">
        <v>431</v>
      </c>
      <c r="E352" s="247" t="s">
        <v>200</v>
      </c>
      <c r="F352" s="249">
        <f>B4+(338*B6)</f>
        <v>339</v>
      </c>
      <c r="G352" s="223"/>
      <c r="H352" s="224"/>
    </row>
    <row r="353" spans="1:8" x14ac:dyDescent="0.2">
      <c r="A353" s="223"/>
      <c r="B353" s="223"/>
      <c r="C353" s="223"/>
      <c r="D353" s="246" t="s">
        <v>423</v>
      </c>
      <c r="E353" s="247" t="s">
        <v>200</v>
      </c>
      <c r="F353" s="249">
        <f>B4+(339*B6)</f>
        <v>340</v>
      </c>
      <c r="G353" s="223"/>
      <c r="H353" s="224"/>
    </row>
    <row r="354" spans="1:8" x14ac:dyDescent="0.2">
      <c r="A354" s="223"/>
      <c r="B354" s="223"/>
      <c r="C354" s="223"/>
      <c r="D354" s="246" t="s">
        <v>499</v>
      </c>
      <c r="E354" s="247" t="s">
        <v>200</v>
      </c>
      <c r="F354" s="249">
        <f>B4+(340*B6)</f>
        <v>341</v>
      </c>
      <c r="G354" s="223"/>
      <c r="H354" s="224"/>
    </row>
    <row r="355" spans="1:8" x14ac:dyDescent="0.2">
      <c r="A355" s="223"/>
      <c r="B355" s="223"/>
      <c r="C355" s="223"/>
      <c r="D355" s="246" t="s">
        <v>513</v>
      </c>
      <c r="E355" s="247" t="s">
        <v>200</v>
      </c>
      <c r="F355" s="249">
        <f>B4+(341*B6)</f>
        <v>342</v>
      </c>
      <c r="G355" s="223"/>
      <c r="H355" s="224"/>
    </row>
    <row r="356" spans="1:8" x14ac:dyDescent="0.2">
      <c r="A356" s="223"/>
      <c r="B356" s="223"/>
      <c r="C356" s="223"/>
      <c r="D356" s="246" t="s">
        <v>709</v>
      </c>
      <c r="E356" s="247" t="s">
        <v>200</v>
      </c>
      <c r="F356" s="249">
        <f>B4+(342*B6)</f>
        <v>343</v>
      </c>
      <c r="G356" s="223"/>
      <c r="H356" s="224"/>
    </row>
    <row r="357" spans="1:8" x14ac:dyDescent="0.2">
      <c r="A357" s="223"/>
      <c r="B357" s="223"/>
      <c r="C357" s="223"/>
      <c r="D357" s="246" t="s">
        <v>631</v>
      </c>
      <c r="E357" s="247" t="s">
        <v>200</v>
      </c>
      <c r="F357" s="249">
        <f>B4+(343*B6)</f>
        <v>344</v>
      </c>
      <c r="G357" s="223"/>
      <c r="H357" s="224"/>
    </row>
    <row r="358" spans="1:8" x14ac:dyDescent="0.2">
      <c r="A358" s="223"/>
      <c r="B358" s="223"/>
      <c r="C358" s="223"/>
      <c r="D358" s="246" t="s">
        <v>584</v>
      </c>
      <c r="E358" s="247" t="s">
        <v>200</v>
      </c>
      <c r="F358" s="249">
        <f>B4+(344*B6)</f>
        <v>345</v>
      </c>
      <c r="G358" s="223"/>
      <c r="H358" s="224"/>
    </row>
    <row r="359" spans="1:8" x14ac:dyDescent="0.2">
      <c r="A359" s="223"/>
      <c r="B359" s="223"/>
      <c r="C359" s="223"/>
      <c r="D359" s="246" t="s">
        <v>810</v>
      </c>
      <c r="E359" s="247" t="s">
        <v>200</v>
      </c>
      <c r="F359" s="249">
        <f>B4+(345*B6)</f>
        <v>346</v>
      </c>
      <c r="G359" s="223"/>
      <c r="H359" s="224"/>
    </row>
    <row r="360" spans="1:8" x14ac:dyDescent="0.2">
      <c r="A360" s="223"/>
      <c r="B360" s="223"/>
      <c r="C360" s="223"/>
      <c r="D360" s="246" t="s">
        <v>792</v>
      </c>
      <c r="E360" s="247" t="s">
        <v>200</v>
      </c>
      <c r="F360" s="249">
        <f>B4+(346*B6)</f>
        <v>347</v>
      </c>
      <c r="G360" s="223"/>
      <c r="H360" s="224"/>
    </row>
    <row r="361" spans="1:8" x14ac:dyDescent="0.2">
      <c r="A361" s="223"/>
      <c r="B361" s="223"/>
      <c r="C361" s="223"/>
      <c r="D361" s="246" t="s">
        <v>845</v>
      </c>
      <c r="E361" s="247" t="s">
        <v>200</v>
      </c>
      <c r="F361" s="249">
        <f>B4+(347*B6)</f>
        <v>348</v>
      </c>
      <c r="G361" s="223"/>
      <c r="H361" s="224"/>
    </row>
    <row r="362" spans="1:8" x14ac:dyDescent="0.2">
      <c r="A362" s="223"/>
      <c r="B362" s="223"/>
      <c r="C362" s="223"/>
      <c r="D362" s="246" t="s">
        <v>30</v>
      </c>
      <c r="E362" s="247" t="s">
        <v>200</v>
      </c>
      <c r="F362" s="249">
        <f>B4+(348*B6)</f>
        <v>349</v>
      </c>
      <c r="G362" s="223"/>
      <c r="H362" s="224"/>
    </row>
    <row r="363" spans="1:8" x14ac:dyDescent="0.2">
      <c r="A363" s="223"/>
      <c r="B363" s="223"/>
      <c r="C363" s="223"/>
      <c r="D363" s="246" t="s">
        <v>207</v>
      </c>
      <c r="E363" s="247" t="s">
        <v>200</v>
      </c>
      <c r="F363" s="249">
        <f>B4+(349*B6)</f>
        <v>350</v>
      </c>
      <c r="G363" s="223"/>
      <c r="H363" s="224"/>
    </row>
    <row r="364" spans="1:8" x14ac:dyDescent="0.2">
      <c r="A364" s="223"/>
      <c r="B364" s="223"/>
      <c r="C364" s="223"/>
      <c r="D364" s="246" t="s">
        <v>78</v>
      </c>
      <c r="E364" s="247" t="s">
        <v>200</v>
      </c>
      <c r="F364" s="249">
        <f>B4+(350*B6)</f>
        <v>351</v>
      </c>
      <c r="G364" s="223"/>
      <c r="H364" s="224"/>
    </row>
    <row r="365" spans="1:8" x14ac:dyDescent="0.2">
      <c r="A365" s="223"/>
      <c r="B365" s="223"/>
      <c r="C365" s="223"/>
      <c r="D365" s="246" t="s">
        <v>253</v>
      </c>
      <c r="E365" s="247" t="s">
        <v>200</v>
      </c>
      <c r="F365" s="249">
        <f>B4+(351*B6)</f>
        <v>352</v>
      </c>
      <c r="G365" s="223"/>
      <c r="H365" s="224"/>
    </row>
    <row r="366" spans="1:8" x14ac:dyDescent="0.2">
      <c r="A366" s="223"/>
      <c r="B366" s="223"/>
      <c r="C366" s="223"/>
      <c r="D366" s="246" t="s">
        <v>143</v>
      </c>
      <c r="E366" s="247" t="s">
        <v>200</v>
      </c>
      <c r="F366" s="249">
        <f>B4+(352*B6)</f>
        <v>353</v>
      </c>
      <c r="G366" s="223"/>
      <c r="H366" s="224"/>
    </row>
    <row r="367" spans="1:8" x14ac:dyDescent="0.2">
      <c r="A367" s="223"/>
      <c r="B367" s="223"/>
      <c r="C367" s="223"/>
      <c r="D367" s="246" t="s">
        <v>12</v>
      </c>
      <c r="E367" s="247" t="s">
        <v>200</v>
      </c>
      <c r="F367" s="249">
        <f>B4+(353*B6)</f>
        <v>354</v>
      </c>
      <c r="G367" s="223"/>
      <c r="H367" s="224"/>
    </row>
    <row r="368" spans="1:8" x14ac:dyDescent="0.2">
      <c r="A368" s="223"/>
      <c r="B368" s="223"/>
      <c r="C368" s="223"/>
      <c r="D368" s="246" t="s">
        <v>191</v>
      </c>
      <c r="E368" s="247" t="s">
        <v>200</v>
      </c>
      <c r="F368" s="249">
        <f>B4+(354*B6)</f>
        <v>355</v>
      </c>
      <c r="G368" s="223"/>
      <c r="H368" s="224"/>
    </row>
    <row r="369" spans="1:8" x14ac:dyDescent="0.2">
      <c r="A369" s="223"/>
      <c r="B369" s="223"/>
      <c r="C369" s="223"/>
      <c r="D369" s="246" t="s">
        <v>63</v>
      </c>
      <c r="E369" s="247" t="s">
        <v>200</v>
      </c>
      <c r="F369" s="249">
        <f>B4+(355*B6)</f>
        <v>356</v>
      </c>
      <c r="G369" s="223"/>
      <c r="H369" s="224"/>
    </row>
    <row r="370" spans="1:8" x14ac:dyDescent="0.2">
      <c r="A370" s="223"/>
      <c r="B370" s="223"/>
      <c r="C370" s="223"/>
      <c r="D370" s="246" t="s">
        <v>238</v>
      </c>
      <c r="E370" s="247" t="s">
        <v>200</v>
      </c>
      <c r="F370" s="249">
        <f>B4+(356*B6)</f>
        <v>357</v>
      </c>
      <c r="G370" s="223"/>
      <c r="H370" s="224"/>
    </row>
    <row r="371" spans="1:8" x14ac:dyDescent="0.2">
      <c r="A371" s="223"/>
      <c r="B371" s="223"/>
      <c r="C371" s="223"/>
      <c r="D371" s="246" t="s">
        <v>127</v>
      </c>
      <c r="E371" s="247" t="s">
        <v>200</v>
      </c>
      <c r="F371" s="249">
        <f>B4+(357*B6)</f>
        <v>358</v>
      </c>
      <c r="G371" s="223"/>
      <c r="H371" s="224"/>
    </row>
    <row r="372" spans="1:8" x14ac:dyDescent="0.2">
      <c r="A372" s="223"/>
      <c r="B372" s="223"/>
      <c r="C372" s="223"/>
      <c r="D372" s="246" t="s">
        <v>299</v>
      </c>
      <c r="E372" s="247" t="s">
        <v>200</v>
      </c>
      <c r="F372" s="249">
        <f>B4+(358*B6)</f>
        <v>359</v>
      </c>
      <c r="G372" s="223"/>
      <c r="H372" s="224"/>
    </row>
    <row r="373" spans="1:8" x14ac:dyDescent="0.2">
      <c r="A373" s="223"/>
      <c r="B373" s="223"/>
      <c r="C373" s="223"/>
      <c r="D373" s="246" t="s">
        <v>175</v>
      </c>
      <c r="E373" s="247" t="s">
        <v>200</v>
      </c>
      <c r="F373" s="249">
        <f>B4+(359*B6)</f>
        <v>360</v>
      </c>
      <c r="G373" s="223"/>
      <c r="H373" s="224"/>
    </row>
    <row r="374" spans="1:8" x14ac:dyDescent="0.2">
      <c r="A374" s="223"/>
      <c r="B374" s="223"/>
      <c r="C374" s="223"/>
      <c r="D374" s="246" t="s">
        <v>45</v>
      </c>
      <c r="E374" s="247" t="s">
        <v>200</v>
      </c>
      <c r="F374" s="249">
        <f>B4+(360*B6)</f>
        <v>361</v>
      </c>
      <c r="G374" s="223"/>
      <c r="H374" s="224"/>
    </row>
    <row r="375" spans="1:8" x14ac:dyDescent="0.2">
      <c r="A375" s="223"/>
      <c r="B375" s="223"/>
      <c r="C375" s="223"/>
      <c r="D375" s="246" t="s">
        <v>223</v>
      </c>
      <c r="E375" s="247" t="s">
        <v>200</v>
      </c>
      <c r="F375" s="249">
        <f>B4+(361*B6)</f>
        <v>362</v>
      </c>
      <c r="G375" s="223"/>
      <c r="H375" s="224"/>
    </row>
    <row r="376" spans="1:8" x14ac:dyDescent="0.2">
      <c r="A376" s="223"/>
      <c r="B376" s="223"/>
      <c r="C376" s="223"/>
      <c r="D376" s="246" t="s">
        <v>95</v>
      </c>
      <c r="E376" s="247" t="s">
        <v>200</v>
      </c>
      <c r="F376" s="249">
        <f>B4+(362*B6)</f>
        <v>363</v>
      </c>
      <c r="G376" s="223"/>
      <c r="H376" s="224"/>
    </row>
    <row r="377" spans="1:8" x14ac:dyDescent="0.2">
      <c r="A377" s="223"/>
      <c r="B377" s="223"/>
      <c r="C377" s="223"/>
      <c r="D377" s="246" t="s">
        <v>285</v>
      </c>
      <c r="E377" s="247" t="s">
        <v>200</v>
      </c>
      <c r="F377" s="249">
        <f>B4+(363*B6)</f>
        <v>364</v>
      </c>
      <c r="G377" s="223"/>
      <c r="H377" s="224"/>
    </row>
    <row r="378" spans="1:8" x14ac:dyDescent="0.2">
      <c r="A378" s="223"/>
      <c r="B378" s="223"/>
      <c r="C378" s="223"/>
      <c r="D378" s="246" t="s">
        <v>159</v>
      </c>
      <c r="E378" s="247" t="s">
        <v>200</v>
      </c>
      <c r="F378" s="249">
        <f>B4+(364*B6)</f>
        <v>365</v>
      </c>
      <c r="G378" s="223"/>
      <c r="H378" s="224"/>
    </row>
    <row r="379" spans="1:8" x14ac:dyDescent="0.2">
      <c r="A379" s="223"/>
      <c r="B379" s="223"/>
      <c r="C379" s="223"/>
      <c r="D379" s="246" t="s">
        <v>319</v>
      </c>
      <c r="E379" s="247" t="s">
        <v>200</v>
      </c>
      <c r="F379" s="249">
        <f>B4+(365*B6)</f>
        <v>366</v>
      </c>
      <c r="G379" s="223"/>
      <c r="H379" s="224"/>
    </row>
    <row r="380" spans="1:8" x14ac:dyDescent="0.2">
      <c r="A380" s="223"/>
      <c r="B380" s="223"/>
      <c r="C380" s="223"/>
      <c r="D380" s="246" t="s">
        <v>378</v>
      </c>
      <c r="E380" s="247" t="s">
        <v>200</v>
      </c>
      <c r="F380" s="249">
        <f>B4+(366*B6)</f>
        <v>367</v>
      </c>
      <c r="G380" s="223"/>
      <c r="H380" s="224"/>
    </row>
    <row r="381" spans="1:8" x14ac:dyDescent="0.2">
      <c r="A381" s="223"/>
      <c r="B381" s="223"/>
      <c r="C381" s="223"/>
      <c r="D381" s="246" t="s">
        <v>462</v>
      </c>
      <c r="E381" s="247" t="s">
        <v>200</v>
      </c>
      <c r="F381" s="249">
        <f>B4+(367*B6)</f>
        <v>368</v>
      </c>
      <c r="G381" s="223"/>
      <c r="H381" s="224"/>
    </row>
    <row r="382" spans="1:8" x14ac:dyDescent="0.2">
      <c r="A382" s="223"/>
      <c r="B382" s="223"/>
      <c r="C382" s="223"/>
      <c r="D382" s="246" t="s">
        <v>411</v>
      </c>
      <c r="E382" s="247" t="s">
        <v>200</v>
      </c>
      <c r="F382" s="249">
        <f>B4+(368*B6)</f>
        <v>369</v>
      </c>
      <c r="G382" s="223"/>
      <c r="H382" s="224"/>
    </row>
    <row r="383" spans="1:8" x14ac:dyDescent="0.2">
      <c r="A383" s="223"/>
      <c r="B383" s="223"/>
      <c r="C383" s="223"/>
      <c r="D383" s="246" t="s">
        <v>517</v>
      </c>
      <c r="E383" s="247" t="s">
        <v>200</v>
      </c>
      <c r="F383" s="249">
        <f>B4+(369*B6)</f>
        <v>370</v>
      </c>
      <c r="G383" s="223"/>
      <c r="H383" s="224"/>
    </row>
    <row r="384" spans="1:8" x14ac:dyDescent="0.2">
      <c r="A384" s="223"/>
      <c r="B384" s="223"/>
      <c r="C384" s="223"/>
      <c r="D384" s="246" t="s">
        <v>554</v>
      </c>
      <c r="E384" s="247" t="s">
        <v>200</v>
      </c>
      <c r="F384" s="249">
        <f>B4+(370*B6)</f>
        <v>371</v>
      </c>
      <c r="G384" s="223"/>
      <c r="H384" s="224"/>
    </row>
    <row r="385" spans="1:8" x14ac:dyDescent="0.2">
      <c r="A385" s="223"/>
      <c r="B385" s="223"/>
      <c r="C385" s="223"/>
      <c r="D385" s="246" t="s">
        <v>589</v>
      </c>
      <c r="E385" s="247" t="s">
        <v>200</v>
      </c>
      <c r="F385" s="249">
        <f>B4+(371*B6)</f>
        <v>372</v>
      </c>
      <c r="G385" s="223"/>
      <c r="H385" s="224"/>
    </row>
    <row r="386" spans="1:8" x14ac:dyDescent="0.2">
      <c r="A386" s="223"/>
      <c r="B386" s="223"/>
      <c r="C386" s="223"/>
      <c r="D386" s="246" t="s">
        <v>698</v>
      </c>
      <c r="E386" s="247" t="s">
        <v>200</v>
      </c>
      <c r="F386" s="249">
        <f>B4+(372*B6)</f>
        <v>373</v>
      </c>
      <c r="G386" s="223"/>
      <c r="H386" s="224"/>
    </row>
    <row r="387" spans="1:8" x14ac:dyDescent="0.2">
      <c r="A387" s="223"/>
      <c r="B387" s="223"/>
      <c r="C387" s="223"/>
      <c r="D387" s="246" t="s">
        <v>567</v>
      </c>
      <c r="E387" s="247" t="s">
        <v>200</v>
      </c>
      <c r="F387" s="249">
        <f>B4+(373*B6)</f>
        <v>374</v>
      </c>
      <c r="G387" s="223"/>
      <c r="H387" s="224"/>
    </row>
    <row r="388" spans="1:8" x14ac:dyDescent="0.2">
      <c r="A388" s="223"/>
      <c r="B388" s="223"/>
      <c r="C388" s="223"/>
      <c r="D388" s="246" t="s">
        <v>725</v>
      </c>
      <c r="E388" s="247" t="s">
        <v>200</v>
      </c>
      <c r="F388" s="249">
        <f>B4+(374*B6)</f>
        <v>375</v>
      </c>
      <c r="G388" s="223"/>
      <c r="H388" s="224"/>
    </row>
    <row r="389" spans="1:8" x14ac:dyDescent="0.2">
      <c r="A389" s="223"/>
      <c r="B389" s="223"/>
      <c r="C389" s="223"/>
      <c r="D389" s="246" t="s">
        <v>822</v>
      </c>
      <c r="E389" s="247" t="s">
        <v>200</v>
      </c>
      <c r="F389" s="249">
        <f>B4+(375*B6)</f>
        <v>376</v>
      </c>
      <c r="G389" s="223"/>
      <c r="H389" s="224"/>
    </row>
    <row r="390" spans="1:8" x14ac:dyDescent="0.2">
      <c r="A390" s="223"/>
      <c r="B390" s="223"/>
      <c r="C390" s="223"/>
      <c r="D390" s="246" t="s">
        <v>864</v>
      </c>
      <c r="E390" s="247" t="s">
        <v>200</v>
      </c>
      <c r="F390" s="249">
        <f>B4+(376*B6)</f>
        <v>377</v>
      </c>
      <c r="G390" s="223"/>
      <c r="H390" s="224"/>
    </row>
    <row r="391" spans="1:8" x14ac:dyDescent="0.2">
      <c r="A391" s="223"/>
      <c r="B391" s="223"/>
      <c r="C391" s="223"/>
      <c r="D391" s="246" t="s">
        <v>286</v>
      </c>
      <c r="E391" s="247" t="s">
        <v>200</v>
      </c>
      <c r="F391" s="249">
        <f>B4+(377*B6)</f>
        <v>378</v>
      </c>
      <c r="G391" s="223"/>
      <c r="H391" s="224"/>
    </row>
    <row r="392" spans="1:8" x14ac:dyDescent="0.2">
      <c r="A392" s="223"/>
      <c r="B392" s="223"/>
      <c r="C392" s="223"/>
      <c r="D392" s="246" t="s">
        <v>160</v>
      </c>
      <c r="E392" s="247" t="s">
        <v>200</v>
      </c>
      <c r="F392" s="249">
        <f>B4+(378*B6)</f>
        <v>379</v>
      </c>
      <c r="G392" s="223"/>
      <c r="H392" s="224"/>
    </row>
    <row r="393" spans="1:8" x14ac:dyDescent="0.2">
      <c r="A393" s="223"/>
      <c r="B393" s="223"/>
      <c r="C393" s="223"/>
      <c r="D393" s="246" t="s">
        <v>31</v>
      </c>
      <c r="E393" s="247" t="s">
        <v>200</v>
      </c>
      <c r="F393" s="249">
        <f>B4+(379*B6)</f>
        <v>380</v>
      </c>
      <c r="G393" s="223"/>
      <c r="H393" s="224"/>
    </row>
    <row r="394" spans="1:8" x14ac:dyDescent="0.2">
      <c r="A394" s="223"/>
      <c r="B394" s="223"/>
      <c r="C394" s="223"/>
      <c r="D394" s="246" t="s">
        <v>208</v>
      </c>
      <c r="E394" s="247" t="s">
        <v>200</v>
      </c>
      <c r="F394" s="249">
        <f>B4+(380*B6)</f>
        <v>381</v>
      </c>
      <c r="G394" s="223"/>
      <c r="H394" s="224"/>
    </row>
    <row r="395" spans="1:8" x14ac:dyDescent="0.2">
      <c r="A395" s="223"/>
      <c r="B395" s="223"/>
      <c r="C395" s="223"/>
      <c r="D395" s="246" t="s">
        <v>79</v>
      </c>
      <c r="E395" s="247" t="s">
        <v>200</v>
      </c>
      <c r="F395" s="249">
        <f>B4+(381*B6)</f>
        <v>382</v>
      </c>
      <c r="G395" s="223"/>
      <c r="H395" s="224"/>
    </row>
    <row r="396" spans="1:8" x14ac:dyDescent="0.2">
      <c r="A396" s="223"/>
      <c r="B396" s="223"/>
      <c r="C396" s="223"/>
      <c r="D396" s="246" t="s">
        <v>254</v>
      </c>
      <c r="E396" s="247" t="s">
        <v>200</v>
      </c>
      <c r="F396" s="249">
        <f>B4+(382*B6)</f>
        <v>383</v>
      </c>
      <c r="G396" s="223"/>
      <c r="H396" s="224"/>
    </row>
    <row r="397" spans="1:8" x14ac:dyDescent="0.2">
      <c r="A397" s="223"/>
      <c r="B397" s="223"/>
      <c r="C397" s="223"/>
      <c r="D397" s="246" t="s">
        <v>144</v>
      </c>
      <c r="E397" s="247" t="s">
        <v>200</v>
      </c>
      <c r="F397" s="249">
        <f>B4+(383*B6)</f>
        <v>384</v>
      </c>
      <c r="G397" s="223"/>
      <c r="H397" s="224"/>
    </row>
    <row r="398" spans="1:8" x14ac:dyDescent="0.2">
      <c r="A398" s="223"/>
      <c r="B398" s="223"/>
      <c r="C398" s="223"/>
      <c r="D398" s="246" t="s">
        <v>13</v>
      </c>
      <c r="E398" s="247" t="s">
        <v>200</v>
      </c>
      <c r="F398" s="249">
        <f>B4+(384*B6)</f>
        <v>385</v>
      </c>
      <c r="G398" s="223"/>
      <c r="H398" s="224"/>
    </row>
    <row r="399" spans="1:8" x14ac:dyDescent="0.2">
      <c r="A399" s="223"/>
      <c r="B399" s="223"/>
      <c r="C399" s="223"/>
      <c r="D399" s="246" t="s">
        <v>192</v>
      </c>
      <c r="E399" s="247" t="s">
        <v>200</v>
      </c>
      <c r="F399" s="249">
        <f>B4+(385*B6)</f>
        <v>386</v>
      </c>
      <c r="G399" s="223"/>
      <c r="H399" s="224"/>
    </row>
    <row r="400" spans="1:8" x14ac:dyDescent="0.2">
      <c r="A400" s="223"/>
      <c r="B400" s="223"/>
      <c r="C400" s="223"/>
      <c r="D400" s="246" t="s">
        <v>64</v>
      </c>
      <c r="E400" s="247" t="s">
        <v>200</v>
      </c>
      <c r="F400" s="249">
        <f>B4+(386*B6)</f>
        <v>387</v>
      </c>
      <c r="G400" s="223"/>
      <c r="H400" s="224"/>
    </row>
    <row r="401" spans="1:8" x14ac:dyDescent="0.2">
      <c r="A401" s="223"/>
      <c r="B401" s="223"/>
      <c r="C401" s="223"/>
      <c r="D401" s="246" t="s">
        <v>239</v>
      </c>
      <c r="E401" s="247" t="s">
        <v>200</v>
      </c>
      <c r="F401" s="249">
        <f>B4+(387*B6)</f>
        <v>388</v>
      </c>
      <c r="G401" s="223"/>
      <c r="H401" s="224"/>
    </row>
    <row r="402" spans="1:8" x14ac:dyDescent="0.2">
      <c r="A402" s="223"/>
      <c r="B402" s="223"/>
      <c r="C402" s="223"/>
      <c r="D402" s="246" t="s">
        <v>111</v>
      </c>
      <c r="E402" s="247" t="s">
        <v>200</v>
      </c>
      <c r="F402" s="249">
        <f>B4+(388*B6)</f>
        <v>389</v>
      </c>
      <c r="G402" s="223"/>
      <c r="H402" s="224"/>
    </row>
    <row r="403" spans="1:8" x14ac:dyDescent="0.2">
      <c r="A403" s="223"/>
      <c r="B403" s="223"/>
      <c r="C403" s="223"/>
      <c r="D403" s="246" t="s">
        <v>300</v>
      </c>
      <c r="E403" s="247" t="s">
        <v>200</v>
      </c>
      <c r="F403" s="249">
        <f>B4+(389*B6)</f>
        <v>390</v>
      </c>
      <c r="G403" s="223"/>
      <c r="H403" s="224"/>
    </row>
    <row r="404" spans="1:8" x14ac:dyDescent="0.2">
      <c r="A404" s="223"/>
      <c r="B404" s="223"/>
      <c r="C404" s="223"/>
      <c r="D404" s="246" t="s">
        <v>176</v>
      </c>
      <c r="E404" s="247" t="s">
        <v>200</v>
      </c>
      <c r="F404" s="249">
        <f>B4+(390*B6)</f>
        <v>391</v>
      </c>
      <c r="G404" s="223"/>
      <c r="H404" s="224"/>
    </row>
    <row r="405" spans="1:8" x14ac:dyDescent="0.2">
      <c r="A405" s="223"/>
      <c r="B405" s="223"/>
      <c r="C405" s="223"/>
      <c r="D405" s="246" t="s">
        <v>46</v>
      </c>
      <c r="E405" s="247" t="s">
        <v>200</v>
      </c>
      <c r="F405" s="249">
        <f>B4+(391*B6)</f>
        <v>392</v>
      </c>
      <c r="G405" s="223"/>
      <c r="H405" s="224"/>
    </row>
    <row r="406" spans="1:8" x14ac:dyDescent="0.2">
      <c r="A406" s="223"/>
      <c r="B406" s="223"/>
      <c r="C406" s="223"/>
      <c r="D406" s="246" t="s">
        <v>224</v>
      </c>
      <c r="E406" s="247" t="s">
        <v>200</v>
      </c>
      <c r="F406" s="249">
        <f>B4+(392*B6)</f>
        <v>393</v>
      </c>
      <c r="G406" s="223"/>
      <c r="H406" s="224"/>
    </row>
    <row r="407" spans="1:8" x14ac:dyDescent="0.2">
      <c r="A407" s="223"/>
      <c r="B407" s="223"/>
      <c r="C407" s="223"/>
      <c r="D407" s="246" t="s">
        <v>96</v>
      </c>
      <c r="E407" s="247" t="s">
        <v>200</v>
      </c>
      <c r="F407" s="249">
        <f>B4+(393*B6)</f>
        <v>394</v>
      </c>
      <c r="G407" s="223"/>
      <c r="H407" s="224"/>
    </row>
    <row r="408" spans="1:8" x14ac:dyDescent="0.2">
      <c r="A408" s="223"/>
      <c r="B408" s="223"/>
      <c r="C408" s="223"/>
      <c r="D408" s="246" t="s">
        <v>360</v>
      </c>
      <c r="E408" s="247" t="s">
        <v>200</v>
      </c>
      <c r="F408" s="249">
        <f>B4+(394*B6)</f>
        <v>395</v>
      </c>
      <c r="G408" s="223"/>
      <c r="H408" s="224"/>
    </row>
    <row r="409" spans="1:8" x14ac:dyDescent="0.2">
      <c r="A409" s="223"/>
      <c r="B409" s="223"/>
      <c r="C409" s="223"/>
      <c r="D409" s="246" t="s">
        <v>336</v>
      </c>
      <c r="E409" s="247" t="s">
        <v>200</v>
      </c>
      <c r="F409" s="249">
        <f>B4+(395*B6)</f>
        <v>396</v>
      </c>
      <c r="G409" s="223"/>
      <c r="H409" s="224"/>
    </row>
    <row r="410" spans="1:8" x14ac:dyDescent="0.2">
      <c r="A410" s="223"/>
      <c r="B410" s="223"/>
      <c r="C410" s="223"/>
      <c r="D410" s="246" t="s">
        <v>435</v>
      </c>
      <c r="E410" s="247" t="s">
        <v>200</v>
      </c>
      <c r="F410" s="249">
        <f>B4+(396*B6)</f>
        <v>397</v>
      </c>
      <c r="G410" s="223"/>
      <c r="H410" s="224"/>
    </row>
    <row r="411" spans="1:8" x14ac:dyDescent="0.2">
      <c r="A411" s="223"/>
      <c r="B411" s="223"/>
      <c r="C411" s="223"/>
      <c r="D411" s="246" t="s">
        <v>414</v>
      </c>
      <c r="E411" s="247" t="s">
        <v>200</v>
      </c>
      <c r="F411" s="249">
        <f>B4+(397*B6)</f>
        <v>398</v>
      </c>
      <c r="G411" s="223"/>
      <c r="H411" s="224"/>
    </row>
    <row r="412" spans="1:8" x14ac:dyDescent="0.2">
      <c r="A412" s="223"/>
      <c r="B412" s="223"/>
      <c r="C412" s="223"/>
      <c r="D412" s="246" t="s">
        <v>522</v>
      </c>
      <c r="E412" s="247" t="s">
        <v>200</v>
      </c>
      <c r="F412" s="249">
        <f>B4+(398*B6)</f>
        <v>399</v>
      </c>
      <c r="G412" s="223"/>
      <c r="H412" s="224"/>
    </row>
    <row r="413" spans="1:8" x14ac:dyDescent="0.2">
      <c r="A413" s="223"/>
      <c r="B413" s="223"/>
      <c r="C413" s="223"/>
      <c r="D413" s="246" t="s">
        <v>539</v>
      </c>
      <c r="E413" s="247" t="s">
        <v>200</v>
      </c>
      <c r="F413" s="249">
        <f>B4+(399*B6)</f>
        <v>400</v>
      </c>
      <c r="G413" s="223"/>
      <c r="H413" s="224"/>
    </row>
    <row r="414" spans="1:8" x14ac:dyDescent="0.2">
      <c r="A414" s="223"/>
      <c r="B414" s="223"/>
      <c r="C414" s="223"/>
      <c r="D414" s="246" t="s">
        <v>581</v>
      </c>
      <c r="E414" s="247" t="s">
        <v>200</v>
      </c>
      <c r="F414" s="249">
        <f>B4+(400*B6)</f>
        <v>401</v>
      </c>
      <c r="G414" s="223"/>
      <c r="H414" s="224"/>
    </row>
    <row r="415" spans="1:8" x14ac:dyDescent="0.2">
      <c r="A415" s="223"/>
      <c r="B415" s="223"/>
      <c r="C415" s="223"/>
      <c r="D415" s="246" t="s">
        <v>687</v>
      </c>
      <c r="E415" s="247" t="s">
        <v>200</v>
      </c>
      <c r="F415" s="249">
        <f>B4+(401*B6)</f>
        <v>402</v>
      </c>
      <c r="G415" s="223"/>
      <c r="H415" s="224"/>
    </row>
    <row r="416" spans="1:8" x14ac:dyDescent="0.2">
      <c r="A416" s="223"/>
      <c r="B416" s="223"/>
      <c r="C416" s="223"/>
      <c r="D416" s="246" t="s">
        <v>603</v>
      </c>
      <c r="E416" s="247" t="s">
        <v>200</v>
      </c>
      <c r="F416" s="249">
        <f>B4+(402*B6)</f>
        <v>403</v>
      </c>
      <c r="G416" s="223"/>
      <c r="H416" s="224"/>
    </row>
    <row r="417" spans="1:8" x14ac:dyDescent="0.2">
      <c r="A417" s="223"/>
      <c r="B417" s="223"/>
      <c r="C417" s="223"/>
      <c r="D417" s="246" t="s">
        <v>717</v>
      </c>
      <c r="E417" s="247" t="s">
        <v>200</v>
      </c>
      <c r="F417" s="249">
        <f>B4+(403*B6)</f>
        <v>404</v>
      </c>
      <c r="G417" s="223"/>
      <c r="H417" s="224"/>
    </row>
    <row r="418" spans="1:8" x14ac:dyDescent="0.2">
      <c r="A418" s="223"/>
      <c r="B418" s="223"/>
      <c r="C418" s="223"/>
      <c r="D418" s="246" t="s">
        <v>815</v>
      </c>
      <c r="E418" s="247" t="s">
        <v>200</v>
      </c>
      <c r="F418" s="249">
        <f>B4+(404*B6)</f>
        <v>405</v>
      </c>
      <c r="G418" s="223"/>
      <c r="H418" s="224"/>
    </row>
    <row r="419" spans="1:8" x14ac:dyDescent="0.2">
      <c r="A419" s="223"/>
      <c r="B419" s="223"/>
      <c r="C419" s="223"/>
      <c r="D419" s="246" t="s">
        <v>835</v>
      </c>
      <c r="E419" s="247" t="s">
        <v>200</v>
      </c>
      <c r="F419" s="249">
        <f>B4+(405*B6)</f>
        <v>406</v>
      </c>
      <c r="G419" s="223"/>
      <c r="H419" s="224"/>
    </row>
    <row r="420" spans="1:8" x14ac:dyDescent="0.2">
      <c r="A420" s="223"/>
      <c r="B420" s="223"/>
      <c r="C420" s="223"/>
      <c r="D420" s="246" t="s">
        <v>225</v>
      </c>
      <c r="E420" s="247" t="s">
        <v>200</v>
      </c>
      <c r="F420" s="249">
        <f>B4+(406*B6)</f>
        <v>407</v>
      </c>
      <c r="G420" s="223"/>
      <c r="H420" s="224"/>
    </row>
    <row r="421" spans="1:8" x14ac:dyDescent="0.2">
      <c r="A421" s="223"/>
      <c r="B421" s="223"/>
      <c r="C421" s="223"/>
      <c r="D421" s="246" t="s">
        <v>97</v>
      </c>
      <c r="E421" s="247" t="s">
        <v>200</v>
      </c>
      <c r="F421" s="249">
        <f>B4+(407*B6)</f>
        <v>408</v>
      </c>
      <c r="G421" s="223"/>
      <c r="H421" s="224"/>
    </row>
    <row r="422" spans="1:8" x14ac:dyDescent="0.2">
      <c r="A422" s="223"/>
      <c r="B422" s="223"/>
      <c r="C422" s="223"/>
      <c r="D422" s="246" t="s">
        <v>270</v>
      </c>
      <c r="E422" s="247" t="s">
        <v>200</v>
      </c>
      <c r="F422" s="249">
        <f>B4+(408*B6)</f>
        <v>409</v>
      </c>
      <c r="G422" s="223"/>
      <c r="H422" s="224"/>
    </row>
    <row r="423" spans="1:8" x14ac:dyDescent="0.2">
      <c r="A423" s="223"/>
      <c r="B423" s="223"/>
      <c r="C423" s="223"/>
      <c r="D423" s="246" t="s">
        <v>161</v>
      </c>
      <c r="E423" s="247" t="s">
        <v>200</v>
      </c>
      <c r="F423" s="249">
        <f>B4+(409*B6)</f>
        <v>410</v>
      </c>
      <c r="G423" s="223"/>
      <c r="H423" s="224"/>
    </row>
    <row r="424" spans="1:8" x14ac:dyDescent="0.2">
      <c r="A424" s="223"/>
      <c r="B424" s="223"/>
      <c r="C424" s="223"/>
      <c r="D424" s="246" t="s">
        <v>32</v>
      </c>
      <c r="E424" s="247" t="s">
        <v>200</v>
      </c>
      <c r="F424" s="249">
        <f>B4+(410*B6)</f>
        <v>411</v>
      </c>
      <c r="G424" s="223"/>
      <c r="H424" s="224"/>
    </row>
    <row r="425" spans="1:8" x14ac:dyDescent="0.2">
      <c r="A425" s="223"/>
      <c r="B425" s="223"/>
      <c r="C425" s="223"/>
      <c r="D425" s="246" t="s">
        <v>209</v>
      </c>
      <c r="E425" s="247" t="s">
        <v>200</v>
      </c>
      <c r="F425" s="249">
        <f>B4+(411*B6)</f>
        <v>412</v>
      </c>
      <c r="G425" s="223"/>
      <c r="H425" s="224"/>
    </row>
    <row r="426" spans="1:8" x14ac:dyDescent="0.2">
      <c r="A426" s="223"/>
      <c r="B426" s="223"/>
      <c r="C426" s="223"/>
      <c r="D426" s="246" t="s">
        <v>80</v>
      </c>
      <c r="E426" s="247" t="s">
        <v>200</v>
      </c>
      <c r="F426" s="249">
        <f>B4+(412*B6)</f>
        <v>413</v>
      </c>
      <c r="G426" s="223"/>
      <c r="H426" s="224"/>
    </row>
    <row r="427" spans="1:8" x14ac:dyDescent="0.2">
      <c r="A427" s="223"/>
      <c r="B427" s="223"/>
      <c r="C427" s="223"/>
      <c r="D427" s="246" t="s">
        <v>255</v>
      </c>
      <c r="E427" s="247" t="s">
        <v>200</v>
      </c>
      <c r="F427" s="249">
        <f>B4+(413*B6)</f>
        <v>414</v>
      </c>
      <c r="G427" s="223"/>
      <c r="H427" s="224"/>
    </row>
    <row r="428" spans="1:8" x14ac:dyDescent="0.2">
      <c r="A428" s="223"/>
      <c r="B428" s="223"/>
      <c r="C428" s="223"/>
      <c r="D428" s="246" t="s">
        <v>145</v>
      </c>
      <c r="E428" s="247" t="s">
        <v>200</v>
      </c>
      <c r="F428" s="249">
        <f>B4+(414*B6)</f>
        <v>415</v>
      </c>
      <c r="G428" s="223"/>
      <c r="H428" s="224"/>
    </row>
    <row r="429" spans="1:8" x14ac:dyDescent="0.2">
      <c r="A429" s="223"/>
      <c r="B429" s="223"/>
      <c r="C429" s="223"/>
      <c r="D429" s="246" t="s">
        <v>14</v>
      </c>
      <c r="E429" s="247" t="s">
        <v>200</v>
      </c>
      <c r="F429" s="249">
        <f>B4+(415*B6)</f>
        <v>416</v>
      </c>
      <c r="G429" s="223"/>
      <c r="H429" s="224"/>
    </row>
    <row r="430" spans="1:8" x14ac:dyDescent="0.2">
      <c r="A430" s="223"/>
      <c r="B430" s="223"/>
      <c r="C430" s="223"/>
      <c r="D430" s="246" t="s">
        <v>193</v>
      </c>
      <c r="E430" s="247" t="s">
        <v>200</v>
      </c>
      <c r="F430" s="249">
        <f>B4+(416*B6)</f>
        <v>417</v>
      </c>
      <c r="G430" s="223"/>
      <c r="H430" s="224"/>
    </row>
    <row r="431" spans="1:8" x14ac:dyDescent="0.2">
      <c r="A431" s="223"/>
      <c r="B431" s="223"/>
      <c r="C431" s="223"/>
      <c r="D431" s="246" t="s">
        <v>65</v>
      </c>
      <c r="E431" s="247" t="s">
        <v>200</v>
      </c>
      <c r="F431" s="249">
        <f>B4+(417*B6)</f>
        <v>418</v>
      </c>
      <c r="G431" s="223"/>
      <c r="H431" s="224"/>
    </row>
    <row r="432" spans="1:8" x14ac:dyDescent="0.2">
      <c r="A432" s="223"/>
      <c r="B432" s="223"/>
      <c r="C432" s="223"/>
      <c r="D432" s="246" t="s">
        <v>240</v>
      </c>
      <c r="E432" s="247" t="s">
        <v>200</v>
      </c>
      <c r="F432" s="249">
        <f>B4+(418*B6)</f>
        <v>419</v>
      </c>
      <c r="G432" s="223"/>
      <c r="H432" s="224"/>
    </row>
    <row r="433" spans="1:8" x14ac:dyDescent="0.2">
      <c r="A433" s="223"/>
      <c r="B433" s="223"/>
      <c r="C433" s="223"/>
      <c r="D433" s="246" t="s">
        <v>112</v>
      </c>
      <c r="E433" s="247" t="s">
        <v>200</v>
      </c>
      <c r="F433" s="249">
        <f>B4+(419*B6)</f>
        <v>420</v>
      </c>
      <c r="G433" s="223"/>
      <c r="H433" s="224"/>
    </row>
    <row r="434" spans="1:8" x14ac:dyDescent="0.2">
      <c r="A434" s="223"/>
      <c r="B434" s="223"/>
      <c r="C434" s="223"/>
      <c r="D434" s="246" t="s">
        <v>301</v>
      </c>
      <c r="E434" s="247" t="s">
        <v>200</v>
      </c>
      <c r="F434" s="249">
        <f>B4+(420*B6)</f>
        <v>421</v>
      </c>
      <c r="G434" s="223"/>
      <c r="H434" s="224"/>
    </row>
    <row r="435" spans="1:8" x14ac:dyDescent="0.2">
      <c r="A435" s="223"/>
      <c r="B435" s="223"/>
      <c r="C435" s="223"/>
      <c r="D435" s="246" t="s">
        <v>177</v>
      </c>
      <c r="E435" s="247" t="s">
        <v>200</v>
      </c>
      <c r="F435" s="249">
        <f>B4+(421*B6)</f>
        <v>422</v>
      </c>
      <c r="G435" s="223"/>
      <c r="H435" s="224"/>
    </row>
    <row r="436" spans="1:8" x14ac:dyDescent="0.2">
      <c r="A436" s="223"/>
      <c r="B436" s="223"/>
      <c r="C436" s="223"/>
      <c r="D436" s="246" t="s">
        <v>47</v>
      </c>
      <c r="E436" s="247" t="s">
        <v>200</v>
      </c>
      <c r="F436" s="249">
        <f>B4+(422*B6)</f>
        <v>423</v>
      </c>
      <c r="G436" s="223"/>
      <c r="H436" s="224"/>
    </row>
    <row r="437" spans="1:8" x14ac:dyDescent="0.2">
      <c r="A437" s="223"/>
      <c r="B437" s="223"/>
      <c r="C437" s="223"/>
      <c r="D437" s="246" t="s">
        <v>374</v>
      </c>
      <c r="E437" s="247" t="s">
        <v>200</v>
      </c>
      <c r="F437" s="249">
        <f>B4+(423*B6)</f>
        <v>424</v>
      </c>
      <c r="G437" s="223"/>
      <c r="H437" s="224"/>
    </row>
    <row r="438" spans="1:8" x14ac:dyDescent="0.2">
      <c r="A438" s="223"/>
      <c r="B438" s="223"/>
      <c r="C438" s="223"/>
      <c r="D438" s="246" t="s">
        <v>361</v>
      </c>
      <c r="E438" s="247" t="s">
        <v>200</v>
      </c>
      <c r="F438" s="249">
        <f>B4+(424*B6)</f>
        <v>425</v>
      </c>
      <c r="G438" s="223"/>
      <c r="H438" s="224"/>
    </row>
    <row r="439" spans="1:8" x14ac:dyDescent="0.2">
      <c r="A439" s="223"/>
      <c r="B439" s="223"/>
      <c r="C439" s="223"/>
      <c r="D439" s="246" t="s">
        <v>388</v>
      </c>
      <c r="E439" s="247" t="s">
        <v>200</v>
      </c>
      <c r="F439" s="249">
        <f>B4+(425*B6)</f>
        <v>426</v>
      </c>
      <c r="G439" s="223"/>
      <c r="H439" s="224"/>
    </row>
    <row r="440" spans="1:8" x14ac:dyDescent="0.2">
      <c r="A440" s="223"/>
      <c r="B440" s="223"/>
      <c r="C440" s="223"/>
      <c r="D440" s="246" t="s">
        <v>418</v>
      </c>
      <c r="E440" s="247" t="s">
        <v>200</v>
      </c>
      <c r="F440" s="249">
        <f>B4+(426*B6)</f>
        <v>427</v>
      </c>
      <c r="G440" s="223"/>
      <c r="H440" s="224"/>
    </row>
    <row r="441" spans="1:8" x14ac:dyDescent="0.2">
      <c r="A441" s="223"/>
      <c r="B441" s="223"/>
      <c r="C441" s="223"/>
      <c r="D441" s="246" t="s">
        <v>470</v>
      </c>
      <c r="E441" s="247" t="s">
        <v>200</v>
      </c>
      <c r="F441" s="249">
        <f>B4+(427*B6)</f>
        <v>428</v>
      </c>
      <c r="G441" s="223"/>
      <c r="H441" s="224"/>
    </row>
    <row r="442" spans="1:8" x14ac:dyDescent="0.2">
      <c r="A442" s="223"/>
      <c r="B442" s="223"/>
      <c r="C442" s="223"/>
      <c r="D442" s="246" t="s">
        <v>526</v>
      </c>
      <c r="E442" s="247" t="s">
        <v>200</v>
      </c>
      <c r="F442" s="249">
        <f>B4+(428*B6)</f>
        <v>429</v>
      </c>
      <c r="G442" s="223"/>
      <c r="H442" s="224"/>
    </row>
    <row r="443" spans="1:8" x14ac:dyDescent="0.2">
      <c r="A443" s="223"/>
      <c r="B443" s="223"/>
      <c r="C443" s="223"/>
      <c r="D443" s="246" t="s">
        <v>666</v>
      </c>
      <c r="E443" s="247" t="s">
        <v>200</v>
      </c>
      <c r="F443" s="249">
        <f>B4+(429*B6)</f>
        <v>430</v>
      </c>
      <c r="G443" s="223"/>
      <c r="H443" s="224"/>
    </row>
    <row r="444" spans="1:8" x14ac:dyDescent="0.2">
      <c r="A444" s="223"/>
      <c r="B444" s="223"/>
      <c r="C444" s="223"/>
      <c r="D444" s="246" t="s">
        <v>628</v>
      </c>
      <c r="E444" s="247" t="s">
        <v>200</v>
      </c>
      <c r="F444" s="249">
        <f>B4+(430*B6)</f>
        <v>431</v>
      </c>
      <c r="G444" s="223"/>
      <c r="H444" s="224"/>
    </row>
    <row r="445" spans="1:8" x14ac:dyDescent="0.2">
      <c r="A445" s="223"/>
      <c r="B445" s="223"/>
      <c r="C445" s="223"/>
      <c r="D445" s="246" t="s">
        <v>591</v>
      </c>
      <c r="E445" s="247" t="s">
        <v>200</v>
      </c>
      <c r="F445" s="249">
        <f>B4+(431*B6)</f>
        <v>432</v>
      </c>
      <c r="G445" s="223"/>
      <c r="H445" s="224"/>
    </row>
    <row r="446" spans="1:8" x14ac:dyDescent="0.2">
      <c r="A446" s="223"/>
      <c r="B446" s="223"/>
      <c r="C446" s="223"/>
      <c r="D446" s="246" t="s">
        <v>721</v>
      </c>
      <c r="E446" s="247" t="s">
        <v>200</v>
      </c>
      <c r="F446" s="249">
        <f>B4+(432*B6)</f>
        <v>433</v>
      </c>
      <c r="G446" s="223"/>
      <c r="H446" s="224"/>
    </row>
    <row r="447" spans="1:8" x14ac:dyDescent="0.2">
      <c r="A447" s="223"/>
      <c r="B447" s="223"/>
      <c r="C447" s="223"/>
      <c r="D447" s="246" t="s">
        <v>811</v>
      </c>
      <c r="E447" s="247" t="s">
        <v>200</v>
      </c>
      <c r="F447" s="249">
        <f>B4+(433*B6)</f>
        <v>434</v>
      </c>
      <c r="G447" s="223"/>
      <c r="H447" s="224"/>
    </row>
    <row r="448" spans="1:8" x14ac:dyDescent="0.2">
      <c r="A448" s="223"/>
      <c r="B448" s="223"/>
      <c r="C448" s="223"/>
      <c r="D448" s="246" t="s">
        <v>855</v>
      </c>
      <c r="E448" s="247" t="s">
        <v>200</v>
      </c>
      <c r="F448" s="249">
        <f>B4+(434*B6)</f>
        <v>435</v>
      </c>
      <c r="G448" s="223"/>
      <c r="H448" s="224"/>
    </row>
    <row r="449" spans="1:8" x14ac:dyDescent="0.2">
      <c r="A449" s="223"/>
      <c r="B449" s="223"/>
      <c r="C449" s="223"/>
      <c r="D449" s="246" t="s">
        <v>178</v>
      </c>
      <c r="E449" s="247" t="s">
        <v>200</v>
      </c>
      <c r="F449" s="249">
        <f>B4+(435*B6)</f>
        <v>436</v>
      </c>
      <c r="G449" s="223"/>
      <c r="H449" s="224"/>
    </row>
    <row r="450" spans="1:8" x14ac:dyDescent="0.2">
      <c r="A450" s="223"/>
      <c r="B450" s="223"/>
      <c r="C450" s="223"/>
      <c r="D450" s="246" t="s">
        <v>48</v>
      </c>
      <c r="E450" s="247" t="s">
        <v>200</v>
      </c>
      <c r="F450" s="249">
        <f>B4+(436*B6)</f>
        <v>437</v>
      </c>
      <c r="G450" s="223"/>
      <c r="H450" s="224"/>
    </row>
    <row r="451" spans="1:8" x14ac:dyDescent="0.2">
      <c r="A451" s="223"/>
      <c r="B451" s="223"/>
      <c r="C451" s="223"/>
      <c r="D451" s="246" t="s">
        <v>226</v>
      </c>
      <c r="E451" s="247" t="s">
        <v>200</v>
      </c>
      <c r="F451" s="249">
        <f>B4+(437*B6)</f>
        <v>438</v>
      </c>
      <c r="G451" s="223"/>
      <c r="H451" s="224"/>
    </row>
    <row r="452" spans="1:8" x14ac:dyDescent="0.2">
      <c r="A452" s="223"/>
      <c r="B452" s="223"/>
      <c r="C452" s="223"/>
      <c r="D452" s="246" t="s">
        <v>98</v>
      </c>
      <c r="E452" s="247" t="s">
        <v>200</v>
      </c>
      <c r="F452" s="249">
        <f>B4+(438*B6)</f>
        <v>439</v>
      </c>
      <c r="G452" s="223"/>
      <c r="H452" s="224"/>
    </row>
    <row r="453" spans="1:8" x14ac:dyDescent="0.2">
      <c r="A453" s="223"/>
      <c r="B453" s="223"/>
      <c r="C453" s="223"/>
      <c r="D453" s="246" t="s">
        <v>271</v>
      </c>
      <c r="E453" s="247" t="s">
        <v>200</v>
      </c>
      <c r="F453" s="249">
        <f>B4+(439*B6)</f>
        <v>440</v>
      </c>
      <c r="G453" s="223"/>
      <c r="H453" s="224"/>
    </row>
    <row r="454" spans="1:8" x14ac:dyDescent="0.2">
      <c r="A454" s="223"/>
      <c r="B454" s="223"/>
      <c r="C454" s="223"/>
      <c r="D454" s="246" t="s">
        <v>162</v>
      </c>
      <c r="E454" s="247" t="s">
        <v>200</v>
      </c>
      <c r="F454" s="249">
        <f>B4+(440*B6)</f>
        <v>441</v>
      </c>
      <c r="G454" s="223"/>
      <c r="H454" s="224"/>
    </row>
    <row r="455" spans="1:8" x14ac:dyDescent="0.2">
      <c r="A455" s="223"/>
      <c r="B455" s="223"/>
      <c r="C455" s="223"/>
      <c r="D455" s="246" t="s">
        <v>33</v>
      </c>
      <c r="E455" s="247" t="s">
        <v>200</v>
      </c>
      <c r="F455" s="249">
        <f>B4+(441*B6)</f>
        <v>442</v>
      </c>
      <c r="G455" s="223"/>
      <c r="H455" s="224"/>
    </row>
    <row r="456" spans="1:8" x14ac:dyDescent="0.2">
      <c r="A456" s="223"/>
      <c r="B456" s="223"/>
      <c r="C456" s="223"/>
      <c r="D456" s="246" t="s">
        <v>210</v>
      </c>
      <c r="E456" s="247" t="s">
        <v>200</v>
      </c>
      <c r="F456" s="249">
        <f>B4+(442*B6)</f>
        <v>443</v>
      </c>
      <c r="G456" s="223"/>
      <c r="H456" s="224"/>
    </row>
    <row r="457" spans="1:8" x14ac:dyDescent="0.2">
      <c r="A457" s="223"/>
      <c r="B457" s="223"/>
      <c r="C457" s="223"/>
      <c r="D457" s="246" t="s">
        <v>81</v>
      </c>
      <c r="E457" s="247" t="s">
        <v>200</v>
      </c>
      <c r="F457" s="249">
        <f>B4+(443*B6)</f>
        <v>444</v>
      </c>
      <c r="G457" s="223"/>
      <c r="H457" s="224"/>
    </row>
    <row r="458" spans="1:8" x14ac:dyDescent="0.2">
      <c r="A458" s="223"/>
      <c r="B458" s="223"/>
      <c r="C458" s="223"/>
      <c r="D458" s="246" t="s">
        <v>256</v>
      </c>
      <c r="E458" s="247" t="s">
        <v>200</v>
      </c>
      <c r="F458" s="249">
        <f>B4+(444*B6)</f>
        <v>445</v>
      </c>
      <c r="G458" s="223"/>
      <c r="H458" s="224"/>
    </row>
    <row r="459" spans="1:8" x14ac:dyDescent="0.2">
      <c r="A459" s="223"/>
      <c r="B459" s="223"/>
      <c r="C459" s="223"/>
      <c r="D459" s="246" t="s">
        <v>129</v>
      </c>
      <c r="E459" s="247" t="s">
        <v>200</v>
      </c>
      <c r="F459" s="249">
        <f>B4+(445*B6)</f>
        <v>446</v>
      </c>
      <c r="G459" s="223"/>
      <c r="H459" s="224"/>
    </row>
    <row r="460" spans="1:8" x14ac:dyDescent="0.2">
      <c r="A460" s="223"/>
      <c r="B460" s="223"/>
      <c r="C460" s="223"/>
      <c r="D460" s="246" t="s">
        <v>15</v>
      </c>
      <c r="E460" s="247" t="s">
        <v>200</v>
      </c>
      <c r="F460" s="249">
        <f>B4+(446*B6)</f>
        <v>447</v>
      </c>
      <c r="G460" s="223"/>
      <c r="H460" s="224"/>
    </row>
    <row r="461" spans="1:8" x14ac:dyDescent="0.2">
      <c r="A461" s="223"/>
      <c r="B461" s="223"/>
      <c r="C461" s="223"/>
      <c r="D461" s="246" t="s">
        <v>194</v>
      </c>
      <c r="E461" s="247" t="s">
        <v>200</v>
      </c>
      <c r="F461" s="249">
        <f>B4+(447*B6)</f>
        <v>448</v>
      </c>
      <c r="G461" s="223"/>
      <c r="H461" s="224"/>
    </row>
    <row r="462" spans="1:8" x14ac:dyDescent="0.2">
      <c r="A462" s="223"/>
      <c r="B462" s="223"/>
      <c r="C462" s="223"/>
      <c r="D462" s="246" t="s">
        <v>66</v>
      </c>
      <c r="E462" s="247" t="s">
        <v>200</v>
      </c>
      <c r="F462" s="249">
        <f>B4+(448*B6)</f>
        <v>449</v>
      </c>
      <c r="G462" s="223"/>
      <c r="H462" s="224"/>
    </row>
    <row r="463" spans="1:8" x14ac:dyDescent="0.2">
      <c r="A463" s="223"/>
      <c r="B463" s="223"/>
      <c r="C463" s="223"/>
      <c r="D463" s="246" t="s">
        <v>241</v>
      </c>
      <c r="E463" s="247" t="s">
        <v>200</v>
      </c>
      <c r="F463" s="249">
        <f>B4+(449*B6)</f>
        <v>450</v>
      </c>
      <c r="G463" s="223"/>
      <c r="H463" s="224"/>
    </row>
    <row r="464" spans="1:8" x14ac:dyDescent="0.2">
      <c r="A464" s="223"/>
      <c r="B464" s="223"/>
      <c r="C464" s="223"/>
      <c r="D464" s="246" t="s">
        <v>113</v>
      </c>
      <c r="E464" s="247" t="s">
        <v>200</v>
      </c>
      <c r="F464" s="249">
        <f>B4+(450*B6)</f>
        <v>451</v>
      </c>
      <c r="G464" s="223"/>
      <c r="H464" s="224"/>
    </row>
    <row r="465" spans="1:8" x14ac:dyDescent="0.2">
      <c r="A465" s="223"/>
      <c r="B465" s="223"/>
      <c r="C465" s="223"/>
      <c r="D465" s="246" t="s">
        <v>302</v>
      </c>
      <c r="E465" s="247" t="s">
        <v>200</v>
      </c>
      <c r="F465" s="249">
        <f>B4+(451*B6)</f>
        <v>452</v>
      </c>
      <c r="G465" s="223"/>
      <c r="H465" s="224"/>
    </row>
    <row r="466" spans="1:8" x14ac:dyDescent="0.2">
      <c r="A466" s="223"/>
      <c r="B466" s="223"/>
      <c r="C466" s="223"/>
      <c r="D466" s="246" t="s">
        <v>348</v>
      </c>
      <c r="E466" s="247" t="s">
        <v>200</v>
      </c>
      <c r="F466" s="249">
        <f>B4+(452*B6)</f>
        <v>453</v>
      </c>
      <c r="G466" s="223"/>
      <c r="H466" s="224"/>
    </row>
    <row r="467" spans="1:8" x14ac:dyDescent="0.2">
      <c r="A467" s="223"/>
      <c r="B467" s="223"/>
      <c r="C467" s="223"/>
      <c r="D467" s="246" t="s">
        <v>326</v>
      </c>
      <c r="E467" s="247" t="s">
        <v>200</v>
      </c>
      <c r="F467" s="249">
        <f>B4+(453*B6)</f>
        <v>454</v>
      </c>
      <c r="G467" s="223"/>
      <c r="H467" s="224"/>
    </row>
    <row r="468" spans="1:8" x14ac:dyDescent="0.2">
      <c r="A468" s="223"/>
      <c r="B468" s="223"/>
      <c r="C468" s="223"/>
      <c r="D468" s="246" t="s">
        <v>464</v>
      </c>
      <c r="E468" s="247" t="s">
        <v>200</v>
      </c>
      <c r="F468" s="249">
        <f>B4+(454*B6)</f>
        <v>455</v>
      </c>
      <c r="G468" s="223"/>
      <c r="H468" s="224"/>
    </row>
    <row r="469" spans="1:8" x14ac:dyDescent="0.2">
      <c r="A469" s="223"/>
      <c r="B469" s="223"/>
      <c r="C469" s="223"/>
      <c r="D469" s="246" t="s">
        <v>405</v>
      </c>
      <c r="E469" s="247" t="s">
        <v>200</v>
      </c>
      <c r="F469" s="249">
        <f>B4+(455*B6)</f>
        <v>456</v>
      </c>
      <c r="G469" s="223"/>
      <c r="H469" s="224"/>
    </row>
    <row r="470" spans="1:8" x14ac:dyDescent="0.2">
      <c r="A470" s="223"/>
      <c r="B470" s="223"/>
      <c r="C470" s="223"/>
      <c r="D470" s="246" t="s">
        <v>525</v>
      </c>
      <c r="E470" s="247" t="s">
        <v>200</v>
      </c>
      <c r="F470" s="249">
        <f>B4+(456*B6)</f>
        <v>457</v>
      </c>
      <c r="G470" s="223"/>
      <c r="H470" s="224"/>
    </row>
    <row r="471" spans="1:8" x14ac:dyDescent="0.2">
      <c r="A471" s="223"/>
      <c r="B471" s="223"/>
      <c r="C471" s="223"/>
      <c r="D471" s="246" t="s">
        <v>544</v>
      </c>
      <c r="E471" s="250" t="s">
        <v>200</v>
      </c>
      <c r="F471" s="249">
        <f>B4+(457*B6)</f>
        <v>458</v>
      </c>
      <c r="G471" s="223"/>
      <c r="H471" s="224"/>
    </row>
    <row r="472" spans="1:8" x14ac:dyDescent="0.2">
      <c r="A472" s="223"/>
      <c r="B472" s="223"/>
      <c r="C472" s="223"/>
      <c r="D472" s="246" t="s">
        <v>651</v>
      </c>
      <c r="E472" s="247" t="s">
        <v>200</v>
      </c>
      <c r="F472" s="249">
        <f>B4+(458*B6)</f>
        <v>459</v>
      </c>
      <c r="G472" s="223"/>
      <c r="H472" s="224"/>
    </row>
    <row r="473" spans="1:8" x14ac:dyDescent="0.2">
      <c r="A473" s="223"/>
      <c r="B473" s="223"/>
      <c r="C473" s="223"/>
      <c r="D473" s="246" t="s">
        <v>664</v>
      </c>
      <c r="E473" s="247" t="s">
        <v>200</v>
      </c>
      <c r="F473" s="249">
        <f>B4+(459*B6)</f>
        <v>460</v>
      </c>
      <c r="G473" s="223"/>
      <c r="H473" s="224"/>
    </row>
    <row r="474" spans="1:8" x14ac:dyDescent="0.2">
      <c r="A474" s="223"/>
      <c r="B474" s="223"/>
      <c r="C474" s="223"/>
      <c r="D474" s="246" t="s">
        <v>660</v>
      </c>
      <c r="E474" s="247" t="s">
        <v>200</v>
      </c>
      <c r="F474" s="249">
        <f>B4+(460*B6)</f>
        <v>461</v>
      </c>
      <c r="G474" s="223"/>
      <c r="H474" s="224"/>
    </row>
    <row r="475" spans="1:8" x14ac:dyDescent="0.2">
      <c r="A475" s="223"/>
      <c r="B475" s="223"/>
      <c r="C475" s="223"/>
      <c r="D475" s="246" t="s">
        <v>729</v>
      </c>
      <c r="E475" s="247" t="s">
        <v>200</v>
      </c>
      <c r="F475" s="249">
        <f>B4+(461*B6)</f>
        <v>462</v>
      </c>
      <c r="G475" s="223"/>
      <c r="H475" s="224"/>
    </row>
    <row r="476" spans="1:8" x14ac:dyDescent="0.2">
      <c r="A476" s="223"/>
      <c r="B476" s="223"/>
      <c r="C476" s="223"/>
      <c r="D476" s="246" t="s">
        <v>818</v>
      </c>
      <c r="E476" s="247" t="s">
        <v>200</v>
      </c>
      <c r="F476" s="249">
        <f>B4+(462*B6)</f>
        <v>463</v>
      </c>
      <c r="G476" s="223"/>
      <c r="H476" s="224"/>
    </row>
    <row r="477" spans="1:8" x14ac:dyDescent="0.2">
      <c r="A477" s="223"/>
      <c r="B477" s="223"/>
      <c r="C477" s="223"/>
      <c r="D477" s="246" t="s">
        <v>827</v>
      </c>
      <c r="E477" s="247" t="s">
        <v>200</v>
      </c>
      <c r="F477" s="249">
        <f>B4+(463*B6)</f>
        <v>464</v>
      </c>
      <c r="G477" s="223"/>
      <c r="H477" s="224"/>
    </row>
    <row r="478" spans="1:8" x14ac:dyDescent="0.2">
      <c r="A478" s="223"/>
      <c r="B478" s="223"/>
      <c r="C478" s="223"/>
      <c r="D478" s="246" t="s">
        <v>114</v>
      </c>
      <c r="E478" s="247" t="s">
        <v>200</v>
      </c>
      <c r="F478" s="249">
        <f>B4+(464*B6)</f>
        <v>465</v>
      </c>
      <c r="G478" s="223"/>
      <c r="H478" s="224"/>
    </row>
    <row r="479" spans="1:8" x14ac:dyDescent="0.2">
      <c r="A479" s="223"/>
      <c r="B479" s="223"/>
      <c r="C479" s="223"/>
      <c r="D479" s="246" t="s">
        <v>287</v>
      </c>
      <c r="E479" s="247" t="s">
        <v>200</v>
      </c>
      <c r="F479" s="249">
        <f>B4+(465*B6)</f>
        <v>466</v>
      </c>
      <c r="G479" s="223"/>
      <c r="H479" s="224"/>
    </row>
    <row r="480" spans="1:8" x14ac:dyDescent="0.2">
      <c r="A480" s="223"/>
      <c r="B480" s="223"/>
      <c r="C480" s="223"/>
      <c r="D480" s="246" t="s">
        <v>179</v>
      </c>
      <c r="E480" s="247" t="s">
        <v>200</v>
      </c>
      <c r="F480" s="249">
        <f>B4+(466*B6)</f>
        <v>467</v>
      </c>
      <c r="G480" s="223"/>
      <c r="H480" s="224"/>
    </row>
    <row r="481" spans="1:8" x14ac:dyDescent="0.2">
      <c r="A481" s="223"/>
      <c r="B481" s="223"/>
      <c r="C481" s="223"/>
      <c r="D481" s="246" t="s">
        <v>49</v>
      </c>
      <c r="E481" s="247" t="s">
        <v>200</v>
      </c>
      <c r="F481" s="249">
        <f>B4+(467*B6)</f>
        <v>468</v>
      </c>
      <c r="G481" s="223"/>
      <c r="H481" s="224"/>
    </row>
    <row r="482" spans="1:8" x14ac:dyDescent="0.2">
      <c r="A482" s="223"/>
      <c r="B482" s="223"/>
      <c r="C482" s="223"/>
      <c r="D482" s="246" t="s">
        <v>227</v>
      </c>
      <c r="E482" s="247" t="s">
        <v>200</v>
      </c>
      <c r="F482" s="249">
        <f>B4+(468*B6)</f>
        <v>469</v>
      </c>
      <c r="G482" s="223"/>
      <c r="H482" s="224"/>
    </row>
    <row r="483" spans="1:8" x14ac:dyDescent="0.2">
      <c r="A483" s="223"/>
      <c r="B483" s="223"/>
      <c r="C483" s="223"/>
      <c r="D483" s="246" t="s">
        <v>99</v>
      </c>
      <c r="E483" s="247" t="s">
        <v>200</v>
      </c>
      <c r="F483" s="249">
        <f>B4+(469*B6)</f>
        <v>470</v>
      </c>
      <c r="G483" s="223"/>
      <c r="H483" s="224"/>
    </row>
    <row r="484" spans="1:8" x14ac:dyDescent="0.2">
      <c r="A484" s="223"/>
      <c r="B484" s="223"/>
      <c r="C484" s="223"/>
      <c r="D484" s="246" t="s">
        <v>272</v>
      </c>
      <c r="E484" s="247" t="s">
        <v>200</v>
      </c>
      <c r="F484" s="249">
        <f>B4+(470*B6)</f>
        <v>471</v>
      </c>
      <c r="G484" s="223"/>
      <c r="H484" s="224"/>
    </row>
    <row r="485" spans="1:8" x14ac:dyDescent="0.2">
      <c r="A485" s="223"/>
      <c r="B485" s="223"/>
      <c r="C485" s="223"/>
      <c r="D485" s="246" t="s">
        <v>163</v>
      </c>
      <c r="E485" s="247" t="s">
        <v>200</v>
      </c>
      <c r="F485" s="249">
        <f>B4+(471*B6)</f>
        <v>472</v>
      </c>
      <c r="G485" s="223"/>
      <c r="H485" s="224"/>
    </row>
    <row r="486" spans="1:8" x14ac:dyDescent="0.2">
      <c r="A486" s="223"/>
      <c r="B486" s="223"/>
      <c r="C486" s="223"/>
      <c r="D486" s="246" t="s">
        <v>34</v>
      </c>
      <c r="E486" s="247" t="s">
        <v>200</v>
      </c>
      <c r="F486" s="249">
        <f>B4+(472*B6)</f>
        <v>473</v>
      </c>
      <c r="G486" s="223"/>
      <c r="H486" s="224"/>
    </row>
    <row r="487" spans="1:8" x14ac:dyDescent="0.2">
      <c r="A487" s="223"/>
      <c r="B487" s="223"/>
      <c r="C487" s="223"/>
      <c r="D487" s="246" t="s">
        <v>211</v>
      </c>
      <c r="E487" s="247" t="s">
        <v>200</v>
      </c>
      <c r="F487" s="249">
        <f>B4+(473*B6)</f>
        <v>474</v>
      </c>
      <c r="G487" s="223"/>
      <c r="H487" s="224"/>
    </row>
    <row r="488" spans="1:8" x14ac:dyDescent="0.2">
      <c r="A488" s="223"/>
      <c r="B488" s="223"/>
      <c r="C488" s="223"/>
      <c r="D488" s="246" t="s">
        <v>82</v>
      </c>
      <c r="E488" s="247" t="s">
        <v>200</v>
      </c>
      <c r="F488" s="249">
        <f>B4+(474*B6)</f>
        <v>475</v>
      </c>
      <c r="G488" s="223"/>
      <c r="H488" s="224"/>
    </row>
    <row r="489" spans="1:8" ht="12.75" x14ac:dyDescent="0.2">
      <c r="A489" s="223"/>
      <c r="B489" s="223"/>
      <c r="C489" s="223"/>
      <c r="D489" s="246" t="s">
        <v>257</v>
      </c>
      <c r="E489" s="247" t="s">
        <v>200</v>
      </c>
      <c r="F489" s="249">
        <f>B4+(475*B6)</f>
        <v>476</v>
      </c>
      <c r="G489" s="252"/>
      <c r="H489" s="253"/>
    </row>
    <row r="490" spans="1:8" ht="12.75" x14ac:dyDescent="0.2">
      <c r="A490" s="223"/>
      <c r="B490" s="223"/>
      <c r="C490" s="223"/>
      <c r="D490" s="246" t="s">
        <v>130</v>
      </c>
      <c r="E490" s="247" t="s">
        <v>200</v>
      </c>
      <c r="F490" s="249">
        <f>B4+(476*B6)</f>
        <v>477</v>
      </c>
      <c r="G490" s="252"/>
      <c r="H490" s="253"/>
    </row>
    <row r="491" spans="1:8" ht="12.75" x14ac:dyDescent="0.2">
      <c r="A491" s="223"/>
      <c r="B491" s="223"/>
      <c r="C491" s="223"/>
      <c r="D491" s="246" t="s">
        <v>16</v>
      </c>
      <c r="E491" s="247" t="s">
        <v>200</v>
      </c>
      <c r="F491" s="249">
        <f>B4+(477*B6)</f>
        <v>478</v>
      </c>
      <c r="G491" s="252"/>
      <c r="H491" s="253"/>
    </row>
    <row r="492" spans="1:8" ht="12.75" x14ac:dyDescent="0.2">
      <c r="A492" s="223"/>
      <c r="B492" s="223"/>
      <c r="C492" s="223"/>
      <c r="D492" s="246" t="s">
        <v>195</v>
      </c>
      <c r="E492" s="247" t="s">
        <v>200</v>
      </c>
      <c r="F492" s="249">
        <f>B4+(478*B6)</f>
        <v>479</v>
      </c>
      <c r="G492" s="252"/>
      <c r="H492" s="253"/>
    </row>
    <row r="493" spans="1:8" ht="12.75" x14ac:dyDescent="0.2">
      <c r="A493" s="223"/>
      <c r="B493" s="223"/>
      <c r="C493" s="223"/>
      <c r="D493" s="246" t="s">
        <v>67</v>
      </c>
      <c r="E493" s="247" t="s">
        <v>200</v>
      </c>
      <c r="F493" s="249">
        <f>B4+(479*B6)</f>
        <v>480</v>
      </c>
      <c r="G493" s="252"/>
      <c r="H493" s="253"/>
    </row>
    <row r="494" spans="1:8" ht="12.75" x14ac:dyDescent="0.2">
      <c r="A494" s="223"/>
      <c r="B494" s="223"/>
      <c r="C494" s="223"/>
      <c r="D494" s="246" t="s">
        <v>242</v>
      </c>
      <c r="E494" s="247" t="s">
        <v>200</v>
      </c>
      <c r="F494" s="249">
        <f>B4+(480*B6)</f>
        <v>481</v>
      </c>
      <c r="G494" s="252"/>
      <c r="H494" s="253"/>
    </row>
    <row r="495" spans="1:8" ht="12.75" x14ac:dyDescent="0.2">
      <c r="A495" s="223"/>
      <c r="B495" s="223"/>
      <c r="C495" s="223"/>
      <c r="D495" s="246" t="s">
        <v>341</v>
      </c>
      <c r="E495" s="247" t="s">
        <v>200</v>
      </c>
      <c r="F495" s="249">
        <f>B4+(481*B6)</f>
        <v>482</v>
      </c>
      <c r="G495" s="252"/>
      <c r="H495" s="253"/>
    </row>
    <row r="496" spans="1:8" ht="12.75" x14ac:dyDescent="0.2">
      <c r="A496" s="223"/>
      <c r="B496" s="223"/>
      <c r="C496" s="223"/>
      <c r="D496" s="246" t="s">
        <v>365</v>
      </c>
      <c r="E496" s="247" t="s">
        <v>200</v>
      </c>
      <c r="F496" s="249">
        <f>B4+(482*B6)</f>
        <v>483</v>
      </c>
      <c r="G496" s="252"/>
      <c r="H496" s="253"/>
    </row>
    <row r="497" spans="1:8" ht="12.75" x14ac:dyDescent="0.2">
      <c r="A497" s="223"/>
      <c r="B497" s="223"/>
      <c r="C497" s="223"/>
      <c r="D497" s="246" t="s">
        <v>395</v>
      </c>
      <c r="E497" s="247" t="s">
        <v>200</v>
      </c>
      <c r="F497" s="249">
        <f>B4+(483*B6)</f>
        <v>484</v>
      </c>
      <c r="G497" s="252"/>
      <c r="H497" s="253"/>
    </row>
    <row r="498" spans="1:8" ht="12.75" x14ac:dyDescent="0.2">
      <c r="A498" s="223"/>
      <c r="B498" s="223"/>
      <c r="C498" s="223"/>
      <c r="D498" s="246" t="s">
        <v>410</v>
      </c>
      <c r="E498" s="247" t="s">
        <v>200</v>
      </c>
      <c r="F498" s="249">
        <f>B4+(484*B6)</f>
        <v>485</v>
      </c>
      <c r="G498" s="252"/>
      <c r="H498" s="253"/>
    </row>
    <row r="499" spans="1:8" ht="12.75" x14ac:dyDescent="0.2">
      <c r="A499" s="223"/>
      <c r="B499" s="223"/>
      <c r="C499" s="223"/>
      <c r="D499" s="246" t="s">
        <v>533</v>
      </c>
      <c r="E499" s="247" t="s">
        <v>200</v>
      </c>
      <c r="F499" s="249">
        <f>B4+(485*B6)</f>
        <v>486</v>
      </c>
      <c r="G499" s="252"/>
      <c r="H499" s="253"/>
    </row>
    <row r="500" spans="1:8" ht="12.75" x14ac:dyDescent="0.2">
      <c r="A500" s="223"/>
      <c r="B500" s="223"/>
      <c r="C500" s="223"/>
      <c r="D500" s="246" t="s">
        <v>528</v>
      </c>
      <c r="E500" s="247" t="s">
        <v>200</v>
      </c>
      <c r="F500" s="249">
        <f>B4+(486*B6)</f>
        <v>487</v>
      </c>
      <c r="G500" s="252"/>
      <c r="H500" s="253"/>
    </row>
    <row r="501" spans="1:8" ht="12.75" x14ac:dyDescent="0.2">
      <c r="A501" s="223"/>
      <c r="B501" s="223"/>
      <c r="C501" s="223"/>
      <c r="D501" s="246" t="s">
        <v>614</v>
      </c>
      <c r="E501" s="247" t="s">
        <v>200</v>
      </c>
      <c r="F501" s="249">
        <f>B4+(487*B6)</f>
        <v>488</v>
      </c>
      <c r="G501" s="252"/>
      <c r="H501" s="253"/>
    </row>
    <row r="502" spans="1:8" ht="12.75" x14ac:dyDescent="0.2">
      <c r="A502" s="223"/>
      <c r="B502" s="223"/>
      <c r="C502" s="223"/>
      <c r="D502" s="246" t="s">
        <v>685</v>
      </c>
      <c r="E502" s="247" t="s">
        <v>200</v>
      </c>
      <c r="F502" s="249">
        <f>B4+(488*B6)</f>
        <v>489</v>
      </c>
      <c r="G502" s="252"/>
      <c r="H502" s="253"/>
    </row>
    <row r="503" spans="1:8" ht="12.75" x14ac:dyDescent="0.2">
      <c r="A503" s="223"/>
      <c r="B503" s="223"/>
      <c r="C503" s="223"/>
      <c r="D503" s="251" t="s">
        <v>629</v>
      </c>
      <c r="E503" s="247" t="s">
        <v>200</v>
      </c>
      <c r="F503" s="249">
        <f>B4+(489*B6)</f>
        <v>490</v>
      </c>
      <c r="G503" s="252"/>
      <c r="H503" s="253"/>
    </row>
    <row r="504" spans="1:8" ht="12.75" x14ac:dyDescent="0.2">
      <c r="A504" s="223"/>
      <c r="B504" s="223"/>
      <c r="C504" s="223"/>
      <c r="D504" s="246" t="s">
        <v>759</v>
      </c>
      <c r="E504" s="247" t="s">
        <v>200</v>
      </c>
      <c r="F504" s="249">
        <f>B4+(490*B6)</f>
        <v>491</v>
      </c>
      <c r="G504" s="252"/>
      <c r="H504" s="253"/>
    </row>
    <row r="505" spans="1:8" ht="12.75" x14ac:dyDescent="0.2">
      <c r="A505" s="223"/>
      <c r="B505" s="223"/>
      <c r="C505" s="223"/>
      <c r="D505" s="246" t="s">
        <v>747</v>
      </c>
      <c r="E505" s="247" t="s">
        <v>200</v>
      </c>
      <c r="F505" s="249">
        <f>B4+(491*B6)</f>
        <v>492</v>
      </c>
      <c r="G505" s="252"/>
      <c r="H505" s="253"/>
    </row>
    <row r="506" spans="1:8" ht="12.75" x14ac:dyDescent="0.2">
      <c r="A506" s="223"/>
      <c r="B506" s="223"/>
      <c r="C506" s="223"/>
      <c r="D506" s="251" t="s">
        <v>847</v>
      </c>
      <c r="E506" s="247" t="s">
        <v>200</v>
      </c>
      <c r="F506" s="249">
        <f>B4+(492*B6)</f>
        <v>493</v>
      </c>
      <c r="G506" s="252"/>
      <c r="H506" s="253"/>
    </row>
    <row r="507" spans="1:8" ht="12.75" x14ac:dyDescent="0.2">
      <c r="A507" s="223"/>
      <c r="B507" s="223"/>
      <c r="C507" s="223"/>
      <c r="D507" s="246" t="s">
        <v>376</v>
      </c>
      <c r="E507" s="247" t="s">
        <v>200</v>
      </c>
      <c r="F507" s="249">
        <f>B4+(493*B6)</f>
        <v>494</v>
      </c>
      <c r="G507" s="252"/>
      <c r="H507" s="253"/>
    </row>
    <row r="508" spans="1:8" ht="12.75" x14ac:dyDescent="0.2">
      <c r="A508" s="223"/>
      <c r="B508" s="223"/>
      <c r="C508" s="223"/>
      <c r="D508" s="246" t="s">
        <v>366</v>
      </c>
      <c r="E508" s="247" t="s">
        <v>200</v>
      </c>
      <c r="F508" s="249">
        <f>B4+(494*B6)</f>
        <v>495</v>
      </c>
      <c r="G508" s="252"/>
      <c r="H508" s="253"/>
    </row>
    <row r="509" spans="1:8" ht="12.75" x14ac:dyDescent="0.2">
      <c r="A509" s="223"/>
      <c r="B509" s="223"/>
      <c r="C509" s="223"/>
      <c r="D509" s="246" t="s">
        <v>349</v>
      </c>
      <c r="E509" s="247" t="s">
        <v>200</v>
      </c>
      <c r="F509" s="249">
        <f>B4+(495*B6)</f>
        <v>496</v>
      </c>
      <c r="G509" s="252"/>
      <c r="H509" s="253"/>
    </row>
    <row r="510" spans="1:8" ht="12.75" x14ac:dyDescent="0.2">
      <c r="A510" s="223"/>
      <c r="B510" s="223"/>
      <c r="C510" s="223"/>
      <c r="D510" s="246" t="s">
        <v>327</v>
      </c>
      <c r="E510" s="247" t="s">
        <v>200</v>
      </c>
      <c r="F510" s="249">
        <f>B4+(496*B6)</f>
        <v>497</v>
      </c>
      <c r="G510" s="252"/>
      <c r="H510" s="253"/>
    </row>
    <row r="511" spans="1:8" ht="12.75" x14ac:dyDescent="0.2">
      <c r="A511" s="223"/>
      <c r="B511" s="223"/>
      <c r="C511" s="223"/>
      <c r="D511" s="246" t="s">
        <v>380</v>
      </c>
      <c r="E511" s="247" t="s">
        <v>200</v>
      </c>
      <c r="F511" s="249">
        <f>B4+(497*B6)</f>
        <v>498</v>
      </c>
      <c r="G511" s="252"/>
      <c r="H511" s="253"/>
    </row>
    <row r="512" spans="1:8" ht="12.75" x14ac:dyDescent="0.2">
      <c r="A512" s="223"/>
      <c r="B512" s="223"/>
      <c r="C512" s="223"/>
      <c r="D512" s="246" t="s">
        <v>373</v>
      </c>
      <c r="E512" s="247" t="s">
        <v>200</v>
      </c>
      <c r="F512" s="249">
        <f>B4+(498*B6)</f>
        <v>499</v>
      </c>
      <c r="G512" s="252"/>
      <c r="H512" s="253"/>
    </row>
    <row r="513" spans="1:8" ht="12.75" x14ac:dyDescent="0.2">
      <c r="A513" s="223"/>
      <c r="B513" s="223"/>
      <c r="C513" s="223"/>
      <c r="D513" s="246" t="s">
        <v>357</v>
      </c>
      <c r="E513" s="247" t="s">
        <v>200</v>
      </c>
      <c r="F513" s="249">
        <f>B4+(499*B6)</f>
        <v>500</v>
      </c>
      <c r="G513" s="252"/>
      <c r="H513" s="253"/>
    </row>
    <row r="514" spans="1:8" ht="12.75" x14ac:dyDescent="0.2">
      <c r="A514" s="223"/>
      <c r="B514" s="223"/>
      <c r="C514" s="223"/>
      <c r="D514" s="246" t="s">
        <v>332</v>
      </c>
      <c r="E514" s="247" t="s">
        <v>200</v>
      </c>
      <c r="F514" s="249">
        <f>B4+(500*B6)</f>
        <v>501</v>
      </c>
      <c r="G514" s="252"/>
      <c r="H514" s="253"/>
    </row>
    <row r="515" spans="1:8" ht="12.75" x14ac:dyDescent="0.2">
      <c r="A515" s="223"/>
      <c r="B515" s="223"/>
      <c r="C515" s="223"/>
      <c r="D515" s="246" t="s">
        <v>305</v>
      </c>
      <c r="E515" s="247" t="s">
        <v>200</v>
      </c>
      <c r="F515" s="249">
        <f>B4+(501*B6)</f>
        <v>502</v>
      </c>
      <c r="G515" s="252"/>
      <c r="H515" s="253"/>
    </row>
    <row r="516" spans="1:8" ht="12.75" x14ac:dyDescent="0.2">
      <c r="A516" s="223"/>
      <c r="B516" s="223"/>
      <c r="C516" s="223"/>
      <c r="D516" s="246" t="s">
        <v>370</v>
      </c>
      <c r="E516" s="247" t="s">
        <v>200</v>
      </c>
      <c r="F516" s="249">
        <f>B4+(502*B6)</f>
        <v>503</v>
      </c>
      <c r="G516" s="252"/>
      <c r="H516" s="253"/>
    </row>
    <row r="517" spans="1:8" ht="12.75" x14ac:dyDescent="0.2">
      <c r="A517" s="223"/>
      <c r="B517" s="223"/>
      <c r="C517" s="223"/>
      <c r="D517" s="246" t="s">
        <v>351</v>
      </c>
      <c r="E517" s="247" t="s">
        <v>200</v>
      </c>
      <c r="F517" s="249">
        <f>B4+(503*B6)</f>
        <v>504</v>
      </c>
      <c r="G517" s="252"/>
      <c r="H517" s="253"/>
    </row>
    <row r="518" spans="1:8" ht="12.75" x14ac:dyDescent="0.2">
      <c r="A518" s="223"/>
      <c r="B518" s="223"/>
      <c r="C518" s="223"/>
      <c r="D518" s="246" t="s">
        <v>322</v>
      </c>
      <c r="E518" s="247" t="s">
        <v>200</v>
      </c>
      <c r="F518" s="249">
        <f>B4+(504*B6)</f>
        <v>505</v>
      </c>
      <c r="G518" s="252"/>
      <c r="H518" s="253"/>
    </row>
    <row r="519" spans="1:8" ht="12.75" x14ac:dyDescent="0.2">
      <c r="A519" s="223"/>
      <c r="B519" s="223"/>
      <c r="C519" s="223"/>
      <c r="D519" s="246" t="s">
        <v>339</v>
      </c>
      <c r="E519" s="247" t="s">
        <v>200</v>
      </c>
      <c r="F519" s="249">
        <f>B4+(505*B6)</f>
        <v>506</v>
      </c>
      <c r="G519" s="252"/>
      <c r="H519" s="253"/>
    </row>
    <row r="520" spans="1:8" ht="12.75" x14ac:dyDescent="0.2">
      <c r="A520" s="223"/>
      <c r="B520" s="223"/>
      <c r="C520" s="223"/>
      <c r="D520" s="246" t="s">
        <v>311</v>
      </c>
      <c r="E520" s="247" t="s">
        <v>200</v>
      </c>
      <c r="F520" s="249">
        <f>B4+(506*B6)</f>
        <v>507</v>
      </c>
      <c r="G520" s="252"/>
      <c r="H520" s="253"/>
    </row>
    <row r="521" spans="1:8" ht="12.75" x14ac:dyDescent="0.2">
      <c r="A521" s="223"/>
      <c r="B521" s="223"/>
      <c r="C521" s="223"/>
      <c r="D521" s="246" t="s">
        <v>345</v>
      </c>
      <c r="E521" s="247" t="s">
        <v>200</v>
      </c>
      <c r="F521" s="249">
        <f>B4+(507*B6)</f>
        <v>508</v>
      </c>
      <c r="G521" s="252"/>
      <c r="H521" s="253"/>
    </row>
    <row r="522" spans="1:8" ht="12.75" x14ac:dyDescent="0.2">
      <c r="A522" s="223"/>
      <c r="B522" s="223"/>
      <c r="C522" s="223"/>
      <c r="D522" s="246" t="s">
        <v>316</v>
      </c>
      <c r="E522" s="247" t="s">
        <v>200</v>
      </c>
      <c r="F522" s="249">
        <f>B4+(508*B6)</f>
        <v>509</v>
      </c>
      <c r="G522" s="252"/>
      <c r="H522" s="253"/>
    </row>
    <row r="523" spans="1:8" ht="12.75" x14ac:dyDescent="0.2">
      <c r="A523" s="223"/>
      <c r="B523" s="223"/>
      <c r="C523" s="223"/>
      <c r="D523" s="246" t="s">
        <v>353</v>
      </c>
      <c r="E523" s="247" t="s">
        <v>200</v>
      </c>
      <c r="F523" s="249">
        <f>B4+(509*B6)</f>
        <v>510</v>
      </c>
      <c r="G523" s="252"/>
      <c r="H523" s="253"/>
    </row>
    <row r="524" spans="1:8" ht="12.75" x14ac:dyDescent="0.2">
      <c r="A524" s="223"/>
      <c r="B524" s="223"/>
      <c r="C524" s="223"/>
      <c r="D524" s="246" t="s">
        <v>334</v>
      </c>
      <c r="E524" s="247" t="s">
        <v>200</v>
      </c>
      <c r="F524" s="249">
        <f>B4+(510*B6)</f>
        <v>511</v>
      </c>
      <c r="G524" s="252"/>
      <c r="H524" s="253"/>
    </row>
    <row r="525" spans="1:8" ht="12.75" x14ac:dyDescent="0.2">
      <c r="A525" s="223"/>
      <c r="B525" s="223"/>
      <c r="C525" s="223"/>
      <c r="D525" s="246" t="s">
        <v>342</v>
      </c>
      <c r="E525" s="247" t="s">
        <v>200</v>
      </c>
      <c r="F525" s="249">
        <f>B4+(511*B6)</f>
        <v>512</v>
      </c>
      <c r="G525" s="252"/>
      <c r="H525" s="253"/>
    </row>
    <row r="526" spans="1:8" ht="12.75" x14ac:dyDescent="0.2">
      <c r="A526" s="223"/>
      <c r="B526" s="223"/>
      <c r="C526" s="223"/>
      <c r="D526" s="246" t="s">
        <v>424</v>
      </c>
      <c r="E526" s="247" t="s">
        <v>200</v>
      </c>
      <c r="F526" s="249">
        <f>B4+(512*B6)</f>
        <v>513</v>
      </c>
      <c r="G526" s="252"/>
      <c r="H526" s="253"/>
    </row>
    <row r="527" spans="1:8" ht="12.75" x14ac:dyDescent="0.2">
      <c r="A527" s="223"/>
      <c r="B527" s="223"/>
      <c r="C527" s="223"/>
      <c r="D527" s="246" t="s">
        <v>399</v>
      </c>
      <c r="E527" s="247" t="s">
        <v>200</v>
      </c>
      <c r="F527" s="249">
        <f>B4+(513*B6)</f>
        <v>514</v>
      </c>
      <c r="G527" s="252"/>
      <c r="H527" s="253"/>
    </row>
    <row r="528" spans="1:8" ht="12.75" x14ac:dyDescent="0.2">
      <c r="A528" s="223"/>
      <c r="B528" s="223"/>
      <c r="C528" s="223"/>
      <c r="D528" s="246" t="s">
        <v>473</v>
      </c>
      <c r="E528" s="247" t="s">
        <v>200</v>
      </c>
      <c r="F528" s="249">
        <f>B4+(514*B6)</f>
        <v>515</v>
      </c>
      <c r="G528" s="252"/>
      <c r="H528" s="253"/>
    </row>
    <row r="529" spans="1:8" ht="12.75" x14ac:dyDescent="0.2">
      <c r="A529" s="223"/>
      <c r="B529" s="223"/>
      <c r="C529" s="223"/>
      <c r="D529" s="246" t="s">
        <v>507</v>
      </c>
      <c r="E529" s="247" t="s">
        <v>200</v>
      </c>
      <c r="F529" s="249">
        <f>B4+(515*B6)</f>
        <v>516</v>
      </c>
      <c r="G529" s="252"/>
      <c r="H529" s="253"/>
    </row>
    <row r="530" spans="1:8" ht="12.75" x14ac:dyDescent="0.2">
      <c r="A530" s="223"/>
      <c r="B530" s="223"/>
      <c r="C530" s="223"/>
      <c r="D530" s="246" t="s">
        <v>619</v>
      </c>
      <c r="E530" s="247" t="s">
        <v>200</v>
      </c>
      <c r="F530" s="249">
        <f>B4+(516*B6)</f>
        <v>517</v>
      </c>
      <c r="G530" s="252"/>
      <c r="H530" s="253"/>
    </row>
    <row r="531" spans="1:8" ht="12.75" x14ac:dyDescent="0.2">
      <c r="A531" s="223"/>
      <c r="B531" s="223"/>
      <c r="C531" s="223"/>
      <c r="D531" s="246" t="s">
        <v>677</v>
      </c>
      <c r="E531" s="247" t="s">
        <v>200</v>
      </c>
      <c r="F531" s="249">
        <f>B4+(517*B6)</f>
        <v>518</v>
      </c>
      <c r="G531" s="252"/>
      <c r="H531" s="253"/>
    </row>
    <row r="532" spans="1:8" ht="12.75" x14ac:dyDescent="0.2">
      <c r="A532" s="223"/>
      <c r="B532" s="223"/>
      <c r="C532" s="223"/>
      <c r="D532" s="246" t="s">
        <v>618</v>
      </c>
      <c r="E532" s="247" t="s">
        <v>200</v>
      </c>
      <c r="F532" s="249">
        <f>B4+(518*B6)</f>
        <v>519</v>
      </c>
      <c r="G532" s="252"/>
      <c r="H532" s="253"/>
    </row>
    <row r="533" spans="1:8" ht="12.75" x14ac:dyDescent="0.2">
      <c r="A533" s="223"/>
      <c r="B533" s="223"/>
      <c r="C533" s="223"/>
      <c r="D533" s="246" t="s">
        <v>751</v>
      </c>
      <c r="E533" s="247" t="s">
        <v>200</v>
      </c>
      <c r="F533" s="249">
        <f>B4+(519*B6)</f>
        <v>520</v>
      </c>
      <c r="G533" s="252"/>
      <c r="H533" s="253"/>
    </row>
    <row r="534" spans="1:8" ht="12.75" x14ac:dyDescent="0.2">
      <c r="A534" s="223"/>
      <c r="B534" s="223"/>
      <c r="C534" s="223"/>
      <c r="D534" s="246" t="s">
        <v>739</v>
      </c>
      <c r="E534" s="247" t="s">
        <v>200</v>
      </c>
      <c r="F534" s="249">
        <f>B4+(520*B6)</f>
        <v>521</v>
      </c>
      <c r="G534" s="252"/>
      <c r="H534" s="253"/>
    </row>
    <row r="535" spans="1:8" ht="12.75" x14ac:dyDescent="0.2">
      <c r="A535" s="223"/>
      <c r="B535" s="223"/>
      <c r="C535" s="223"/>
      <c r="D535" s="246" t="s">
        <v>867</v>
      </c>
      <c r="E535" s="247" t="s">
        <v>200</v>
      </c>
      <c r="F535" s="249">
        <f>B4+(521*B6)</f>
        <v>522</v>
      </c>
      <c r="G535" s="252"/>
      <c r="H535" s="253"/>
    </row>
    <row r="536" spans="1:8" ht="12.75" x14ac:dyDescent="0.2">
      <c r="A536" s="223"/>
      <c r="B536" s="223"/>
      <c r="C536" s="223"/>
      <c r="D536" s="246" t="s">
        <v>335</v>
      </c>
      <c r="E536" s="247" t="s">
        <v>200</v>
      </c>
      <c r="F536" s="249">
        <f>B4+(522*B6)</f>
        <v>523</v>
      </c>
      <c r="G536" s="252"/>
      <c r="H536" s="253"/>
    </row>
    <row r="537" spans="1:8" ht="12.75" x14ac:dyDescent="0.2">
      <c r="A537" s="223"/>
      <c r="B537" s="223"/>
      <c r="C537" s="223"/>
      <c r="D537" s="246" t="s">
        <v>381</v>
      </c>
      <c r="E537" s="247" t="s">
        <v>200</v>
      </c>
      <c r="F537" s="249">
        <f>B4+(523*B6)</f>
        <v>524</v>
      </c>
      <c r="G537" s="252"/>
      <c r="H537" s="253"/>
    </row>
    <row r="538" spans="1:8" ht="12.75" x14ac:dyDescent="0.2">
      <c r="A538" s="223"/>
      <c r="B538" s="223"/>
      <c r="C538" s="223"/>
      <c r="D538" s="246" t="s">
        <v>375</v>
      </c>
      <c r="E538" s="247" t="s">
        <v>200</v>
      </c>
      <c r="F538" s="249">
        <f>B4+(524*B6)</f>
        <v>525</v>
      </c>
      <c r="G538" s="252"/>
      <c r="H538" s="253"/>
    </row>
    <row r="539" spans="1:8" ht="12.75" x14ac:dyDescent="0.2">
      <c r="A539" s="223"/>
      <c r="B539" s="223"/>
      <c r="C539" s="223"/>
      <c r="D539" s="246" t="s">
        <v>362</v>
      </c>
      <c r="E539" s="250" t="s">
        <v>200</v>
      </c>
      <c r="F539" s="249">
        <f>B4+(525*B6)</f>
        <v>526</v>
      </c>
      <c r="G539" s="252"/>
      <c r="H539" s="253"/>
    </row>
    <row r="540" spans="1:8" ht="12.75" x14ac:dyDescent="0.2">
      <c r="A540" s="223"/>
      <c r="B540" s="223"/>
      <c r="C540" s="223"/>
      <c r="D540" s="246" t="s">
        <v>337</v>
      </c>
      <c r="E540" s="247" t="s">
        <v>200</v>
      </c>
      <c r="F540" s="249">
        <f>B4+(526*B6)</f>
        <v>527</v>
      </c>
      <c r="G540" s="252"/>
      <c r="H540" s="253"/>
    </row>
    <row r="541" spans="1:8" ht="12.75" x14ac:dyDescent="0.2">
      <c r="A541" s="223"/>
      <c r="B541" s="223"/>
      <c r="C541" s="223"/>
      <c r="D541" s="246" t="s">
        <v>328</v>
      </c>
      <c r="E541" s="247" t="s">
        <v>200</v>
      </c>
      <c r="F541" s="249">
        <f>B4+(527*B6)</f>
        <v>528</v>
      </c>
      <c r="G541" s="252"/>
      <c r="H541" s="253"/>
    </row>
    <row r="542" spans="1:8" ht="12.75" x14ac:dyDescent="0.2">
      <c r="A542" s="223"/>
      <c r="B542" s="223"/>
      <c r="C542" s="223"/>
      <c r="D542" s="246" t="s">
        <v>372</v>
      </c>
      <c r="E542" s="247" t="s">
        <v>200</v>
      </c>
      <c r="F542" s="249">
        <f>B4+(528*B6)</f>
        <v>529</v>
      </c>
      <c r="G542" s="252"/>
      <c r="H542" s="253"/>
    </row>
    <row r="543" spans="1:8" ht="12.75" x14ac:dyDescent="0.2">
      <c r="A543" s="223"/>
      <c r="B543" s="223"/>
      <c r="C543" s="223"/>
      <c r="D543" s="246" t="s">
        <v>355</v>
      </c>
      <c r="E543" s="247" t="s">
        <v>200</v>
      </c>
      <c r="F543" s="249">
        <f>B4+(529*B6)</f>
        <v>530</v>
      </c>
      <c r="G543" s="252"/>
      <c r="H543" s="253"/>
    </row>
    <row r="544" spans="1:8" ht="12.75" x14ac:dyDescent="0.2">
      <c r="A544" s="223"/>
      <c r="B544" s="223"/>
      <c r="C544" s="223"/>
      <c r="D544" s="246" t="s">
        <v>330</v>
      </c>
      <c r="E544" s="247" t="s">
        <v>200</v>
      </c>
      <c r="F544" s="249">
        <f>B4+(530*B6)</f>
        <v>531</v>
      </c>
      <c r="G544" s="252"/>
      <c r="H544" s="253"/>
    </row>
    <row r="545" spans="1:8" ht="12.75" x14ac:dyDescent="0.2">
      <c r="A545" s="223"/>
      <c r="B545" s="223"/>
      <c r="C545" s="223"/>
      <c r="D545" s="246" t="s">
        <v>343</v>
      </c>
      <c r="E545" s="247" t="s">
        <v>200</v>
      </c>
      <c r="F545" s="249">
        <f>B4+(531*B6)</f>
        <v>532</v>
      </c>
      <c r="G545" s="252"/>
      <c r="H545" s="253"/>
    </row>
    <row r="546" spans="1:8" ht="12.75" x14ac:dyDescent="0.2">
      <c r="A546" s="223"/>
      <c r="B546" s="223"/>
      <c r="C546" s="223"/>
      <c r="D546" s="246" t="s">
        <v>320</v>
      </c>
      <c r="E546" s="247" t="s">
        <v>200</v>
      </c>
      <c r="F546" s="249">
        <f>B4+(532*B6)</f>
        <v>533</v>
      </c>
      <c r="G546" s="252"/>
      <c r="H546" s="253"/>
    </row>
    <row r="547" spans="1:8" ht="12.75" x14ac:dyDescent="0.2">
      <c r="A547" s="223"/>
      <c r="B547" s="223"/>
      <c r="C547" s="223"/>
      <c r="D547" s="246" t="s">
        <v>352</v>
      </c>
      <c r="E547" s="247" t="s">
        <v>200</v>
      </c>
      <c r="F547" s="249">
        <f>B4+(533*B6)</f>
        <v>534</v>
      </c>
      <c r="G547" s="252"/>
      <c r="H547" s="253"/>
    </row>
    <row r="548" spans="1:8" ht="12.75" x14ac:dyDescent="0.2">
      <c r="A548" s="223"/>
      <c r="B548" s="223"/>
      <c r="C548" s="223"/>
      <c r="D548" s="246" t="s">
        <v>324</v>
      </c>
      <c r="E548" s="247" t="s">
        <v>200</v>
      </c>
      <c r="F548" s="249">
        <f>B4+(534*B6)</f>
        <v>535</v>
      </c>
      <c r="G548" s="252"/>
      <c r="H548" s="253"/>
    </row>
    <row r="549" spans="1:8" ht="12.75" x14ac:dyDescent="0.2">
      <c r="A549" s="223"/>
      <c r="B549" s="223"/>
      <c r="C549" s="223"/>
      <c r="D549" s="246" t="s">
        <v>358</v>
      </c>
      <c r="E549" s="247" t="s">
        <v>200</v>
      </c>
      <c r="F549" s="249">
        <f>B4+(535*B6)</f>
        <v>536</v>
      </c>
      <c r="G549" s="252"/>
      <c r="H549" s="253"/>
    </row>
    <row r="550" spans="1:8" ht="12.75" x14ac:dyDescent="0.2">
      <c r="A550" s="223"/>
      <c r="B550" s="223"/>
      <c r="C550" s="223"/>
      <c r="D550" s="246" t="s">
        <v>340</v>
      </c>
      <c r="E550" s="247" t="s">
        <v>200</v>
      </c>
      <c r="F550" s="249">
        <f>B4+(536*B6)</f>
        <v>537</v>
      </c>
      <c r="G550" s="252"/>
      <c r="H550" s="253"/>
    </row>
    <row r="551" spans="1:8" ht="12.75" x14ac:dyDescent="0.2">
      <c r="A551" s="223"/>
      <c r="B551" s="223"/>
      <c r="C551" s="223"/>
      <c r="D551" s="246" t="s">
        <v>312</v>
      </c>
      <c r="E551" s="247" t="s">
        <v>200</v>
      </c>
      <c r="F551" s="249">
        <f>B4+(537*B6)</f>
        <v>538</v>
      </c>
      <c r="G551" s="252"/>
      <c r="H551" s="253"/>
    </row>
    <row r="552" spans="1:8" ht="12.75" x14ac:dyDescent="0.2">
      <c r="A552" s="223"/>
      <c r="B552" s="223"/>
      <c r="C552" s="223"/>
      <c r="D552" s="246" t="s">
        <v>314</v>
      </c>
      <c r="E552" s="247" t="s">
        <v>200</v>
      </c>
      <c r="F552" s="249">
        <f>B4+(538*B6)</f>
        <v>539</v>
      </c>
      <c r="G552" s="252"/>
      <c r="H552" s="253"/>
    </row>
    <row r="553" spans="1:8" ht="12.75" x14ac:dyDescent="0.2">
      <c r="A553" s="223"/>
      <c r="B553" s="223"/>
      <c r="C553" s="223"/>
      <c r="D553" s="246" t="s">
        <v>368</v>
      </c>
      <c r="E553" s="247" t="s">
        <v>200</v>
      </c>
      <c r="F553" s="249">
        <f>B4+(539*B6)</f>
        <v>540</v>
      </c>
      <c r="G553" s="252"/>
      <c r="H553" s="253"/>
    </row>
    <row r="554" spans="1:8" ht="12.75" x14ac:dyDescent="0.2">
      <c r="A554" s="223"/>
      <c r="B554" s="223"/>
      <c r="C554" s="223"/>
      <c r="D554" s="246" t="s">
        <v>354</v>
      </c>
      <c r="E554" s="247" t="s">
        <v>200</v>
      </c>
      <c r="F554" s="249">
        <f>B4+(540*B6)</f>
        <v>541</v>
      </c>
      <c r="G554" s="252"/>
      <c r="H554" s="253"/>
    </row>
    <row r="555" spans="1:8" ht="12.75" x14ac:dyDescent="0.2">
      <c r="A555" s="223"/>
      <c r="B555" s="223"/>
      <c r="C555" s="223"/>
      <c r="D555" s="246" t="s">
        <v>459</v>
      </c>
      <c r="E555" s="247" t="s">
        <v>200</v>
      </c>
      <c r="F555" s="249">
        <f>B4+(541*B6)</f>
        <v>542</v>
      </c>
      <c r="G555" s="252"/>
      <c r="H555" s="253"/>
    </row>
    <row r="556" spans="1:8" ht="12.75" x14ac:dyDescent="0.2">
      <c r="A556" s="223"/>
      <c r="B556" s="223"/>
      <c r="C556" s="223"/>
      <c r="D556" s="246" t="s">
        <v>402</v>
      </c>
      <c r="E556" s="247" t="s">
        <v>200</v>
      </c>
      <c r="F556" s="249">
        <f>B4+(542*B6)</f>
        <v>543</v>
      </c>
      <c r="G556" s="252"/>
      <c r="H556" s="253"/>
    </row>
    <row r="557" spans="1:8" ht="12.75" x14ac:dyDescent="0.2">
      <c r="A557" s="223"/>
      <c r="B557" s="223"/>
      <c r="C557" s="223"/>
      <c r="D557" s="246" t="s">
        <v>516</v>
      </c>
      <c r="E557" s="247" t="s">
        <v>200</v>
      </c>
      <c r="F557" s="249">
        <f>B4+(543*B6)</f>
        <v>544</v>
      </c>
      <c r="G557" s="252"/>
      <c r="H557" s="253"/>
    </row>
    <row r="558" spans="1:8" ht="12.75" x14ac:dyDescent="0.2">
      <c r="A558" s="223"/>
      <c r="B558" s="223"/>
      <c r="C558" s="223"/>
      <c r="D558" s="246" t="s">
        <v>478</v>
      </c>
      <c r="E558" s="247" t="s">
        <v>200</v>
      </c>
      <c r="F558" s="249">
        <f>B4+(544*B6)</f>
        <v>545</v>
      </c>
      <c r="G558" s="252"/>
      <c r="H558" s="253"/>
    </row>
    <row r="559" spans="1:8" ht="12.75" x14ac:dyDescent="0.2">
      <c r="A559" s="223"/>
      <c r="B559" s="223"/>
      <c r="C559" s="223"/>
      <c r="D559" s="246" t="s">
        <v>633</v>
      </c>
      <c r="E559" s="247" t="s">
        <v>200</v>
      </c>
      <c r="F559" s="249">
        <f>B4+(545*B6)</f>
        <v>546</v>
      </c>
      <c r="G559" s="252"/>
      <c r="H559" s="253"/>
    </row>
    <row r="560" spans="1:8" ht="12.75" x14ac:dyDescent="0.2">
      <c r="A560" s="223"/>
      <c r="B560" s="223"/>
      <c r="C560" s="223"/>
      <c r="D560" s="246" t="s">
        <v>662</v>
      </c>
      <c r="E560" s="247" t="s">
        <v>200</v>
      </c>
      <c r="F560" s="249">
        <f>B4+(546*B6)</f>
        <v>547</v>
      </c>
      <c r="G560" s="252"/>
      <c r="H560" s="253"/>
    </row>
    <row r="561" spans="1:8" ht="12.75" x14ac:dyDescent="0.2">
      <c r="A561" s="223"/>
      <c r="B561" s="223"/>
      <c r="C561" s="223"/>
      <c r="D561" s="246" t="s">
        <v>681</v>
      </c>
      <c r="E561" s="247" t="s">
        <v>200</v>
      </c>
      <c r="F561" s="249">
        <f>B4+(547*B6)</f>
        <v>548</v>
      </c>
      <c r="G561" s="252"/>
      <c r="H561" s="253"/>
    </row>
    <row r="562" spans="1:8" ht="12.75" x14ac:dyDescent="0.2">
      <c r="A562" s="223"/>
      <c r="B562" s="223"/>
      <c r="C562" s="223"/>
      <c r="D562" s="246" t="s">
        <v>755</v>
      </c>
      <c r="E562" s="247" t="s">
        <v>200</v>
      </c>
      <c r="F562" s="249">
        <f>B4+(548*B6)</f>
        <v>549</v>
      </c>
      <c r="G562" s="252"/>
      <c r="H562" s="253"/>
    </row>
    <row r="563" spans="1:8" ht="12.75" x14ac:dyDescent="0.2">
      <c r="A563" s="223"/>
      <c r="B563" s="223"/>
      <c r="C563" s="223"/>
      <c r="D563" s="246" t="s">
        <v>734</v>
      </c>
      <c r="E563" s="247" t="s">
        <v>200</v>
      </c>
      <c r="F563" s="249">
        <f>B4+(549*B6)</f>
        <v>550</v>
      </c>
      <c r="G563" s="252"/>
      <c r="H563" s="253"/>
    </row>
    <row r="564" spans="1:8" ht="12.75" x14ac:dyDescent="0.2">
      <c r="A564" s="223"/>
      <c r="B564" s="223"/>
      <c r="C564" s="223"/>
      <c r="D564" s="246" t="s">
        <v>839</v>
      </c>
      <c r="E564" s="247" t="s">
        <v>200</v>
      </c>
      <c r="F564" s="249">
        <f>B4+(550*B6)</f>
        <v>551</v>
      </c>
      <c r="G564" s="252"/>
      <c r="H564" s="253"/>
    </row>
    <row r="565" spans="1:8" ht="12.75" x14ac:dyDescent="0.2">
      <c r="A565" s="223"/>
      <c r="B565" s="223"/>
      <c r="C565" s="223"/>
      <c r="D565" s="246" t="s">
        <v>460</v>
      </c>
      <c r="E565" s="247" t="s">
        <v>200</v>
      </c>
      <c r="F565" s="249">
        <f>B4+(551*B6)</f>
        <v>552</v>
      </c>
      <c r="G565" s="252"/>
      <c r="H565" s="253"/>
    </row>
    <row r="566" spans="1:8" ht="12.75" x14ac:dyDescent="0.2">
      <c r="A566" s="223"/>
      <c r="B566" s="223"/>
      <c r="C566" s="223"/>
      <c r="D566" s="246" t="s">
        <v>455</v>
      </c>
      <c r="E566" s="247" t="s">
        <v>200</v>
      </c>
      <c r="F566" s="249">
        <f>B4+(552*B6)</f>
        <v>553</v>
      </c>
      <c r="G566" s="252"/>
      <c r="H566" s="253"/>
    </row>
    <row r="567" spans="1:8" ht="12.75" x14ac:dyDescent="0.2">
      <c r="A567" s="223"/>
      <c r="B567" s="223"/>
      <c r="C567" s="223"/>
      <c r="D567" s="246" t="s">
        <v>389</v>
      </c>
      <c r="E567" s="247" t="s">
        <v>200</v>
      </c>
      <c r="F567" s="249">
        <f>B4+(553*B6)</f>
        <v>554</v>
      </c>
      <c r="G567" s="252"/>
      <c r="H567" s="253"/>
    </row>
    <row r="568" spans="1:8" ht="12.75" x14ac:dyDescent="0.2">
      <c r="A568" s="223"/>
      <c r="B568" s="223"/>
      <c r="C568" s="223"/>
      <c r="D568" s="246" t="s">
        <v>421</v>
      </c>
      <c r="E568" s="247" t="s">
        <v>200</v>
      </c>
      <c r="F568" s="249">
        <f>B4+(554*B6)</f>
        <v>555</v>
      </c>
      <c r="G568" s="252"/>
      <c r="H568" s="253"/>
    </row>
    <row r="569" spans="1:8" ht="12.75" x14ac:dyDescent="0.2">
      <c r="A569" s="223"/>
      <c r="B569" s="223"/>
      <c r="C569" s="223"/>
      <c r="D569" s="246" t="s">
        <v>390</v>
      </c>
      <c r="E569" s="247" t="s">
        <v>200</v>
      </c>
      <c r="F569" s="249">
        <f>B4+(555*B6)</f>
        <v>556</v>
      </c>
      <c r="G569" s="252"/>
      <c r="H569" s="253"/>
    </row>
    <row r="570" spans="1:8" ht="12.75" x14ac:dyDescent="0.2">
      <c r="A570" s="223"/>
      <c r="B570" s="223"/>
      <c r="C570" s="223"/>
      <c r="D570" s="246" t="s">
        <v>451</v>
      </c>
      <c r="E570" s="247" t="s">
        <v>200</v>
      </c>
      <c r="F570" s="249">
        <f>B4+(556*B6)</f>
        <v>557</v>
      </c>
      <c r="G570" s="252"/>
      <c r="H570" s="253"/>
    </row>
    <row r="571" spans="1:8" ht="12.75" x14ac:dyDescent="0.2">
      <c r="A571" s="223"/>
      <c r="B571" s="223"/>
      <c r="C571" s="223"/>
      <c r="D571" s="246" t="s">
        <v>391</v>
      </c>
      <c r="E571" s="247" t="s">
        <v>200</v>
      </c>
      <c r="F571" s="249">
        <f>B4+(557*B6)</f>
        <v>558</v>
      </c>
      <c r="G571" s="252"/>
      <c r="H571" s="253"/>
    </row>
    <row r="572" spans="1:8" ht="12.75" x14ac:dyDescent="0.2">
      <c r="A572" s="223"/>
      <c r="B572" s="223"/>
      <c r="C572" s="223"/>
      <c r="D572" s="246" t="s">
        <v>428</v>
      </c>
      <c r="E572" s="247" t="s">
        <v>200</v>
      </c>
      <c r="F572" s="249">
        <f>B4+(558*B6)</f>
        <v>559</v>
      </c>
      <c r="G572" s="252"/>
      <c r="H572" s="253"/>
    </row>
    <row r="573" spans="1:8" ht="12.75" x14ac:dyDescent="0.2">
      <c r="A573" s="223"/>
      <c r="B573" s="223"/>
      <c r="C573" s="223"/>
      <c r="D573" s="246" t="s">
        <v>392</v>
      </c>
      <c r="E573" s="247" t="s">
        <v>200</v>
      </c>
      <c r="F573" s="249">
        <f>B4+(559*B6)</f>
        <v>560</v>
      </c>
      <c r="G573" s="252"/>
      <c r="H573" s="253"/>
    </row>
    <row r="574" spans="1:8" ht="12.75" x14ac:dyDescent="0.2">
      <c r="A574" s="223"/>
      <c r="B574" s="223"/>
      <c r="C574" s="223"/>
      <c r="D574" s="246" t="s">
        <v>437</v>
      </c>
      <c r="E574" s="247" t="s">
        <v>200</v>
      </c>
      <c r="F574" s="249">
        <f>B4+(560*B6)</f>
        <v>561</v>
      </c>
      <c r="G574" s="252"/>
      <c r="H574" s="253"/>
    </row>
    <row r="575" spans="1:8" ht="12.75" x14ac:dyDescent="0.2">
      <c r="A575" s="223"/>
      <c r="B575" s="223"/>
      <c r="C575" s="223"/>
      <c r="D575" s="246" t="s">
        <v>422</v>
      </c>
      <c r="E575" s="247" t="s">
        <v>200</v>
      </c>
      <c r="F575" s="249">
        <f>B4+(561*B6)</f>
        <v>562</v>
      </c>
      <c r="G575" s="252"/>
      <c r="H575" s="253"/>
    </row>
    <row r="576" spans="1:8" ht="12.75" x14ac:dyDescent="0.2">
      <c r="A576" s="223"/>
      <c r="B576" s="223"/>
      <c r="C576" s="223"/>
      <c r="D576" s="246" t="s">
        <v>446</v>
      </c>
      <c r="E576" s="247" t="s">
        <v>200</v>
      </c>
      <c r="F576" s="249">
        <f>B4+(562*B6)</f>
        <v>563</v>
      </c>
      <c r="G576" s="252"/>
      <c r="H576" s="253"/>
    </row>
    <row r="577" spans="1:8" x14ac:dyDescent="0.2">
      <c r="A577" s="223"/>
      <c r="B577" s="223"/>
      <c r="C577" s="223"/>
      <c r="D577" s="251" t="s">
        <v>444</v>
      </c>
      <c r="E577" s="247" t="s">
        <v>200</v>
      </c>
      <c r="F577" s="249">
        <f>B4+(563*B6)</f>
        <v>564</v>
      </c>
      <c r="G577" s="223"/>
      <c r="H577" s="224"/>
    </row>
    <row r="578" spans="1:8" x14ac:dyDescent="0.2">
      <c r="A578" s="223"/>
      <c r="B578" s="223"/>
      <c r="C578" s="223"/>
      <c r="D578" s="246" t="s">
        <v>412</v>
      </c>
      <c r="E578" s="247" t="s">
        <v>200</v>
      </c>
      <c r="F578" s="249">
        <f>B4+(564*B6)</f>
        <v>565</v>
      </c>
      <c r="G578" s="223"/>
      <c r="H578" s="224"/>
    </row>
    <row r="579" spans="1:8" x14ac:dyDescent="0.2">
      <c r="A579" s="223"/>
      <c r="B579" s="223"/>
      <c r="C579" s="223"/>
      <c r="D579" s="246" t="s">
        <v>433</v>
      </c>
      <c r="E579" s="247" t="s">
        <v>200</v>
      </c>
      <c r="F579" s="249">
        <f>B4+(565*B6)</f>
        <v>566</v>
      </c>
      <c r="G579" s="223"/>
      <c r="H579" s="224"/>
    </row>
    <row r="580" spans="1:8" x14ac:dyDescent="0.2">
      <c r="A580" s="223"/>
      <c r="B580" s="223"/>
      <c r="C580" s="223"/>
      <c r="D580" s="246" t="s">
        <v>400</v>
      </c>
      <c r="E580" s="247" t="s">
        <v>200</v>
      </c>
      <c r="F580" s="249">
        <f>B4+(566*B6)</f>
        <v>567</v>
      </c>
      <c r="G580" s="223"/>
      <c r="H580" s="224"/>
    </row>
    <row r="581" spans="1:8" x14ac:dyDescent="0.2">
      <c r="A581" s="223"/>
      <c r="B581" s="223"/>
      <c r="C581" s="223"/>
      <c r="D581" s="246" t="s">
        <v>430</v>
      </c>
      <c r="E581" s="247" t="s">
        <v>200</v>
      </c>
      <c r="F581" s="249">
        <f>B4+(567*B6)</f>
        <v>568</v>
      </c>
      <c r="G581" s="223"/>
      <c r="H581" s="224"/>
    </row>
    <row r="582" spans="1:8" x14ac:dyDescent="0.2">
      <c r="A582" s="223"/>
      <c r="B582" s="223"/>
      <c r="C582" s="223"/>
      <c r="D582" s="246" t="s">
        <v>415</v>
      </c>
      <c r="E582" s="247" t="s">
        <v>200</v>
      </c>
      <c r="F582" s="249">
        <f>B4+(568*B6)</f>
        <v>569</v>
      </c>
      <c r="G582" s="223"/>
      <c r="H582" s="224"/>
    </row>
    <row r="583" spans="1:8" x14ac:dyDescent="0.2">
      <c r="A583" s="223"/>
      <c r="B583" s="223"/>
      <c r="C583" s="223"/>
      <c r="D583" s="246" t="s">
        <v>407</v>
      </c>
      <c r="E583" s="247" t="s">
        <v>200</v>
      </c>
      <c r="F583" s="249">
        <f>B4+(569*B6)</f>
        <v>570</v>
      </c>
      <c r="G583" s="223"/>
      <c r="H583" s="224"/>
    </row>
    <row r="584" spans="1:8" x14ac:dyDescent="0.2">
      <c r="A584" s="223"/>
      <c r="B584" s="223"/>
      <c r="C584" s="223"/>
      <c r="D584" s="246" t="s">
        <v>425</v>
      </c>
      <c r="E584" s="247" t="s">
        <v>200</v>
      </c>
      <c r="F584" s="249">
        <f>B4+(570*B6)</f>
        <v>571</v>
      </c>
      <c r="G584" s="223"/>
      <c r="H584" s="224"/>
    </row>
    <row r="585" spans="1:8" x14ac:dyDescent="0.2">
      <c r="A585" s="223"/>
      <c r="B585" s="223"/>
      <c r="C585" s="223"/>
      <c r="D585" s="246" t="s">
        <v>447</v>
      </c>
      <c r="E585" s="247" t="s">
        <v>200</v>
      </c>
      <c r="F585" s="249">
        <f>B4+(571*B6)</f>
        <v>572</v>
      </c>
      <c r="G585" s="223"/>
      <c r="H585" s="224"/>
    </row>
    <row r="586" spans="1:8" x14ac:dyDescent="0.2">
      <c r="A586" s="223"/>
      <c r="B586" s="223"/>
      <c r="C586" s="223"/>
      <c r="D586" s="246" t="s">
        <v>487</v>
      </c>
      <c r="E586" s="247" t="s">
        <v>200</v>
      </c>
      <c r="F586" s="249">
        <f>B4+(572*B6)</f>
        <v>573</v>
      </c>
      <c r="G586" s="223"/>
      <c r="H586" s="224"/>
    </row>
    <row r="587" spans="1:8" x14ac:dyDescent="0.2">
      <c r="A587" s="223"/>
      <c r="B587" s="223"/>
      <c r="C587" s="223"/>
      <c r="D587" s="246" t="s">
        <v>502</v>
      </c>
      <c r="E587" s="247" t="s">
        <v>200</v>
      </c>
      <c r="F587" s="249">
        <f>B4+(573*B6)</f>
        <v>574</v>
      </c>
      <c r="G587" s="223"/>
      <c r="H587" s="224"/>
    </row>
    <row r="588" spans="1:8" x14ac:dyDescent="0.2">
      <c r="A588" s="223"/>
      <c r="B588" s="223"/>
      <c r="C588" s="223"/>
      <c r="D588" s="246" t="s">
        <v>674</v>
      </c>
      <c r="E588" s="247" t="s">
        <v>200</v>
      </c>
      <c r="F588" s="249">
        <f>B4+(574*B6)</f>
        <v>575</v>
      </c>
      <c r="G588" s="223"/>
      <c r="H588" s="224"/>
    </row>
    <row r="589" spans="1:8" x14ac:dyDescent="0.2">
      <c r="A589" s="223"/>
      <c r="B589" s="223"/>
      <c r="C589" s="223"/>
      <c r="D589" s="246" t="s">
        <v>697</v>
      </c>
      <c r="E589" s="247" t="s">
        <v>200</v>
      </c>
      <c r="F589" s="249">
        <f>B4+(575*B6)</f>
        <v>576</v>
      </c>
      <c r="G589" s="223"/>
      <c r="H589" s="224"/>
    </row>
    <row r="590" spans="1:8" x14ac:dyDescent="0.2">
      <c r="A590" s="223"/>
      <c r="B590" s="223"/>
      <c r="C590" s="223"/>
      <c r="D590" s="246" t="s">
        <v>592</v>
      </c>
      <c r="E590" s="247" t="s">
        <v>200</v>
      </c>
      <c r="F590" s="249">
        <f>B4+(576*B6)</f>
        <v>577</v>
      </c>
      <c r="G590" s="223"/>
      <c r="H590" s="224"/>
    </row>
    <row r="591" spans="1:8" x14ac:dyDescent="0.2">
      <c r="A591" s="223"/>
      <c r="B591" s="223"/>
      <c r="C591" s="223"/>
      <c r="D591" s="246" t="s">
        <v>763</v>
      </c>
      <c r="E591" s="247" t="s">
        <v>200</v>
      </c>
      <c r="F591" s="249">
        <f>B4+(577*B6)</f>
        <v>578</v>
      </c>
      <c r="G591" s="223"/>
      <c r="H591" s="224"/>
    </row>
    <row r="592" spans="1:8" x14ac:dyDescent="0.2">
      <c r="A592" s="223"/>
      <c r="B592" s="223"/>
      <c r="C592" s="223"/>
      <c r="D592" s="246" t="s">
        <v>743</v>
      </c>
      <c r="E592" s="247" t="s">
        <v>200</v>
      </c>
      <c r="F592" s="249">
        <f>B4+(578*B6)</f>
        <v>579</v>
      </c>
      <c r="G592" s="223"/>
      <c r="H592" s="224"/>
    </row>
    <row r="593" spans="1:8" x14ac:dyDescent="0.2">
      <c r="A593" s="223"/>
      <c r="B593" s="223"/>
      <c r="C593" s="223"/>
      <c r="D593" s="246" t="s">
        <v>859</v>
      </c>
      <c r="E593" s="247" t="s">
        <v>200</v>
      </c>
      <c r="F593" s="249">
        <f>B4+(579*B6)</f>
        <v>580</v>
      </c>
      <c r="G593" s="223"/>
      <c r="H593" s="224"/>
    </row>
    <row r="594" spans="1:8" x14ac:dyDescent="0.2">
      <c r="A594" s="223"/>
      <c r="B594" s="223"/>
      <c r="C594" s="223"/>
      <c r="D594" s="246" t="s">
        <v>426</v>
      </c>
      <c r="E594" s="247" t="s">
        <v>200</v>
      </c>
      <c r="F594" s="249">
        <f>B4+(580*B6)</f>
        <v>581</v>
      </c>
      <c r="G594" s="223"/>
      <c r="H594" s="224"/>
    </row>
    <row r="595" spans="1:8" x14ac:dyDescent="0.2">
      <c r="A595" s="223"/>
      <c r="B595" s="223"/>
      <c r="C595" s="223"/>
      <c r="D595" s="246" t="s">
        <v>420</v>
      </c>
      <c r="E595" s="247" t="s">
        <v>200</v>
      </c>
      <c r="F595" s="249">
        <f>B4+(581*B6)</f>
        <v>582</v>
      </c>
      <c r="G595" s="223"/>
      <c r="H595" s="224"/>
    </row>
    <row r="596" spans="1:8" x14ac:dyDescent="0.2">
      <c r="A596" s="223"/>
      <c r="B596" s="223"/>
      <c r="C596" s="223"/>
      <c r="D596" s="246" t="s">
        <v>441</v>
      </c>
      <c r="E596" s="247" t="s">
        <v>200</v>
      </c>
      <c r="F596" s="249">
        <f>B4+(582*B6)</f>
        <v>583</v>
      </c>
      <c r="G596" s="223"/>
      <c r="H596" s="224"/>
    </row>
    <row r="597" spans="1:8" x14ac:dyDescent="0.2">
      <c r="A597" s="223"/>
      <c r="B597" s="223"/>
      <c r="C597" s="223"/>
      <c r="D597" s="246" t="s">
        <v>458</v>
      </c>
      <c r="E597" s="247" t="s">
        <v>200</v>
      </c>
      <c r="F597" s="249">
        <f>B4+(583*B6)</f>
        <v>584</v>
      </c>
      <c r="G597" s="223"/>
      <c r="H597" s="224"/>
    </row>
    <row r="598" spans="1:8" x14ac:dyDescent="0.2">
      <c r="A598" s="223"/>
      <c r="B598" s="223"/>
      <c r="C598" s="223"/>
      <c r="D598" s="246" t="s">
        <v>453</v>
      </c>
      <c r="E598" s="247" t="s">
        <v>200</v>
      </c>
      <c r="F598" s="249">
        <f>B4+(584*B6)</f>
        <v>585</v>
      </c>
      <c r="G598" s="223"/>
      <c r="H598" s="224"/>
    </row>
    <row r="599" spans="1:8" x14ac:dyDescent="0.2">
      <c r="A599" s="223"/>
      <c r="B599" s="223"/>
      <c r="C599" s="223"/>
      <c r="D599" s="246" t="s">
        <v>303</v>
      </c>
      <c r="E599" s="247" t="s">
        <v>200</v>
      </c>
      <c r="F599" s="249">
        <f>B4+(585*B6)</f>
        <v>586</v>
      </c>
      <c r="G599" s="223"/>
      <c r="H599" s="224"/>
    </row>
    <row r="600" spans="1:8" x14ac:dyDescent="0.2">
      <c r="A600" s="223"/>
      <c r="B600" s="223"/>
      <c r="C600" s="223"/>
      <c r="D600" s="246" t="s">
        <v>443</v>
      </c>
      <c r="E600" s="247" t="s">
        <v>200</v>
      </c>
      <c r="F600" s="249">
        <f>B4+(586*B6)</f>
        <v>587</v>
      </c>
      <c r="G600" s="223"/>
      <c r="H600" s="224"/>
    </row>
    <row r="601" spans="1:8" x14ac:dyDescent="0.2">
      <c r="A601" s="223"/>
      <c r="B601" s="223"/>
      <c r="C601" s="223"/>
      <c r="D601" s="246" t="s">
        <v>445</v>
      </c>
      <c r="E601" s="247" t="s">
        <v>200</v>
      </c>
      <c r="F601" s="249">
        <f>B4+(587*B6)</f>
        <v>588</v>
      </c>
      <c r="G601" s="223"/>
      <c r="H601" s="224"/>
    </row>
    <row r="602" spans="1:8" x14ac:dyDescent="0.2">
      <c r="A602" s="223"/>
      <c r="B602" s="223"/>
      <c r="C602" s="223"/>
      <c r="D602" s="246" t="s">
        <v>456</v>
      </c>
      <c r="E602" s="247" t="s">
        <v>200</v>
      </c>
      <c r="F602" s="249">
        <f>B4+(588*B6)</f>
        <v>589</v>
      </c>
      <c r="G602" s="223"/>
      <c r="H602" s="224"/>
    </row>
    <row r="603" spans="1:8" x14ac:dyDescent="0.2">
      <c r="A603" s="223"/>
      <c r="B603" s="223"/>
      <c r="C603" s="223"/>
      <c r="D603" s="246" t="s">
        <v>419</v>
      </c>
      <c r="E603" s="247" t="s">
        <v>200</v>
      </c>
      <c r="F603" s="249">
        <f>B4+(589*B6)</f>
        <v>590</v>
      </c>
      <c r="G603" s="223"/>
      <c r="H603" s="224"/>
    </row>
    <row r="604" spans="1:8" x14ac:dyDescent="0.2">
      <c r="A604" s="223"/>
      <c r="B604" s="223"/>
      <c r="C604" s="223"/>
      <c r="D604" s="246" t="s">
        <v>416</v>
      </c>
      <c r="E604" s="247" t="s">
        <v>200</v>
      </c>
      <c r="F604" s="249">
        <f>B4+(590*B6)</f>
        <v>591</v>
      </c>
      <c r="G604" s="223"/>
      <c r="H604" s="224"/>
    </row>
    <row r="605" spans="1:8" x14ac:dyDescent="0.2">
      <c r="A605" s="223"/>
      <c r="B605" s="223"/>
      <c r="C605" s="223"/>
      <c r="D605" s="246" t="s">
        <v>404</v>
      </c>
      <c r="E605" s="247" t="s">
        <v>200</v>
      </c>
      <c r="F605" s="249">
        <f>B4+(591*B6)</f>
        <v>592</v>
      </c>
      <c r="G605" s="223"/>
      <c r="H605" s="224"/>
    </row>
    <row r="606" spans="1:8" x14ac:dyDescent="0.2">
      <c r="A606" s="223"/>
      <c r="B606" s="223"/>
      <c r="C606" s="223"/>
      <c r="D606" s="246" t="s">
        <v>452</v>
      </c>
      <c r="E606" s="247" t="s">
        <v>200</v>
      </c>
      <c r="F606" s="249">
        <f>B4+(592*B6)</f>
        <v>593</v>
      </c>
      <c r="G606" s="223"/>
      <c r="H606" s="224"/>
    </row>
    <row r="607" spans="1:8" x14ac:dyDescent="0.2">
      <c r="A607" s="223"/>
      <c r="B607" s="223"/>
      <c r="C607" s="223"/>
      <c r="D607" s="246" t="s">
        <v>397</v>
      </c>
      <c r="E607" s="247" t="s">
        <v>200</v>
      </c>
      <c r="F607" s="249">
        <f>B4+(593*B6)</f>
        <v>594</v>
      </c>
      <c r="G607" s="223"/>
      <c r="H607" s="224"/>
    </row>
    <row r="608" spans="1:8" x14ac:dyDescent="0.2">
      <c r="A608" s="223"/>
      <c r="B608" s="223"/>
      <c r="C608" s="223"/>
      <c r="D608" s="246" t="s">
        <v>429</v>
      </c>
      <c r="E608" s="247" t="s">
        <v>200</v>
      </c>
      <c r="F608" s="249">
        <f>B4+(594*B6)</f>
        <v>595</v>
      </c>
      <c r="G608" s="223"/>
      <c r="H608" s="224"/>
    </row>
    <row r="609" spans="1:8" x14ac:dyDescent="0.2">
      <c r="A609" s="223"/>
      <c r="B609" s="223"/>
      <c r="C609" s="223"/>
      <c r="D609" s="246" t="s">
        <v>413</v>
      </c>
      <c r="E609" s="247" t="s">
        <v>200</v>
      </c>
      <c r="F609" s="249">
        <f>B4+(595*B6)</f>
        <v>596</v>
      </c>
      <c r="G609" s="223"/>
      <c r="H609" s="224"/>
    </row>
    <row r="610" spans="1:8" x14ac:dyDescent="0.2">
      <c r="A610" s="223"/>
      <c r="B610" s="223"/>
      <c r="C610" s="223"/>
      <c r="D610" s="246" t="s">
        <v>403</v>
      </c>
      <c r="E610" s="247" t="s">
        <v>200</v>
      </c>
      <c r="F610" s="249">
        <f>B4+(596*B6)</f>
        <v>597</v>
      </c>
      <c r="G610" s="223"/>
      <c r="H610" s="224"/>
    </row>
    <row r="611" spans="1:8" x14ac:dyDescent="0.2">
      <c r="A611" s="223"/>
      <c r="B611" s="223"/>
      <c r="C611" s="223"/>
      <c r="D611" s="246" t="s">
        <v>449</v>
      </c>
      <c r="E611" s="247" t="s">
        <v>200</v>
      </c>
      <c r="F611" s="249">
        <f>B4+(597*B6)</f>
        <v>598</v>
      </c>
      <c r="G611" s="223"/>
      <c r="H611" s="224"/>
    </row>
    <row r="612" spans="1:8" x14ac:dyDescent="0.2">
      <c r="A612" s="223"/>
      <c r="B612" s="223"/>
      <c r="C612" s="223"/>
      <c r="D612" s="246" t="s">
        <v>448</v>
      </c>
      <c r="E612" s="247" t="s">
        <v>200</v>
      </c>
      <c r="F612" s="249">
        <f>B4+(598*B6)</f>
        <v>599</v>
      </c>
      <c r="G612" s="223"/>
      <c r="H612" s="224"/>
    </row>
    <row r="613" spans="1:8" x14ac:dyDescent="0.2">
      <c r="A613" s="223"/>
      <c r="B613" s="223"/>
      <c r="C613" s="223"/>
      <c r="D613" s="246" t="s">
        <v>438</v>
      </c>
      <c r="E613" s="247" t="s">
        <v>200</v>
      </c>
      <c r="F613" s="249">
        <f>B4+(599*B6)</f>
        <v>600</v>
      </c>
      <c r="G613" s="223"/>
      <c r="H613" s="224"/>
    </row>
    <row r="614" spans="1:8" x14ac:dyDescent="0.2">
      <c r="A614" s="223"/>
      <c r="B614" s="223"/>
      <c r="C614" s="223"/>
      <c r="D614" s="246" t="s">
        <v>396</v>
      </c>
      <c r="E614" s="247" t="s">
        <v>200</v>
      </c>
      <c r="F614" s="249">
        <f>B4+(600*B6)</f>
        <v>601</v>
      </c>
      <c r="G614" s="223"/>
      <c r="H614" s="224"/>
    </row>
    <row r="615" spans="1:8" x14ac:dyDescent="0.2">
      <c r="A615" s="223"/>
      <c r="B615" s="223"/>
      <c r="C615" s="223"/>
      <c r="D615" s="246" t="s">
        <v>494</v>
      </c>
      <c r="E615" s="247" t="s">
        <v>200</v>
      </c>
      <c r="F615" s="249">
        <f>B4+(601*B6)</f>
        <v>602</v>
      </c>
      <c r="G615" s="223"/>
      <c r="H615" s="224"/>
    </row>
    <row r="616" spans="1:8" x14ac:dyDescent="0.2">
      <c r="A616" s="223"/>
      <c r="B616" s="223"/>
      <c r="C616" s="223"/>
      <c r="D616" s="246" t="s">
        <v>545</v>
      </c>
      <c r="E616" s="247" t="s">
        <v>200</v>
      </c>
      <c r="F616" s="249">
        <f>B4+(602*B6)</f>
        <v>603</v>
      </c>
      <c r="G616" s="223"/>
      <c r="H616" s="224"/>
    </row>
    <row r="617" spans="1:8" x14ac:dyDescent="0.2">
      <c r="A617" s="223"/>
      <c r="B617" s="223"/>
      <c r="C617" s="223"/>
      <c r="D617" s="246" t="s">
        <v>690</v>
      </c>
      <c r="E617" s="247" t="s">
        <v>200</v>
      </c>
      <c r="F617" s="249">
        <f>B4+(603*B6)</f>
        <v>604</v>
      </c>
      <c r="G617" s="223"/>
      <c r="H617" s="224"/>
    </row>
    <row r="618" spans="1:8" x14ac:dyDescent="0.2">
      <c r="A618" s="223"/>
      <c r="B618" s="223"/>
      <c r="C618" s="223"/>
      <c r="D618" s="246" t="s">
        <v>693</v>
      </c>
      <c r="E618" s="247" t="s">
        <v>200</v>
      </c>
      <c r="F618" s="249">
        <f>B4+(604*B6)</f>
        <v>605</v>
      </c>
      <c r="G618" s="223"/>
      <c r="H618" s="224"/>
    </row>
    <row r="619" spans="1:8" x14ac:dyDescent="0.2">
      <c r="A619" s="223"/>
      <c r="B619" s="223"/>
      <c r="C619" s="223"/>
      <c r="D619" s="246" t="s">
        <v>612</v>
      </c>
      <c r="E619" s="247" t="s">
        <v>200</v>
      </c>
      <c r="F619" s="249">
        <f>B4+(605*B6)</f>
        <v>606</v>
      </c>
      <c r="G619" s="223"/>
      <c r="H619" s="224"/>
    </row>
    <row r="620" spans="1:8" x14ac:dyDescent="0.2">
      <c r="A620" s="223"/>
      <c r="B620" s="223"/>
      <c r="C620" s="223"/>
      <c r="D620" s="246" t="s">
        <v>789</v>
      </c>
      <c r="E620" s="247" t="s">
        <v>200</v>
      </c>
      <c r="F620" s="249">
        <f>B4+(606*B6)</f>
        <v>607</v>
      </c>
      <c r="G620" s="223"/>
      <c r="H620" s="224"/>
    </row>
    <row r="621" spans="1:8" x14ac:dyDescent="0.2">
      <c r="A621" s="223"/>
      <c r="B621" s="223"/>
      <c r="C621" s="223"/>
      <c r="D621" s="246" t="s">
        <v>777</v>
      </c>
      <c r="E621" s="247" t="s">
        <v>200</v>
      </c>
      <c r="F621" s="249">
        <f>B4+(607*B6)</f>
        <v>608</v>
      </c>
      <c r="G621" s="223"/>
      <c r="H621" s="224"/>
    </row>
    <row r="622" spans="1:8" x14ac:dyDescent="0.2">
      <c r="A622" s="223"/>
      <c r="B622" s="223"/>
      <c r="C622" s="223"/>
      <c r="D622" s="246" t="s">
        <v>830</v>
      </c>
      <c r="E622" s="247" t="s">
        <v>200</v>
      </c>
      <c r="F622" s="249">
        <f>B4+(608*B6)</f>
        <v>609</v>
      </c>
      <c r="G622" s="223"/>
      <c r="H622" s="224"/>
    </row>
    <row r="623" spans="1:8" x14ac:dyDescent="0.2">
      <c r="A623" s="223"/>
      <c r="B623" s="223"/>
      <c r="C623" s="223"/>
      <c r="D623" s="246" t="s">
        <v>547</v>
      </c>
      <c r="E623" s="247" t="s">
        <v>200</v>
      </c>
      <c r="F623" s="249">
        <f>B4+(609*B6)</f>
        <v>610</v>
      </c>
      <c r="G623" s="223"/>
      <c r="H623" s="224"/>
    </row>
    <row r="624" spans="1:8" x14ac:dyDescent="0.2">
      <c r="A624" s="223"/>
      <c r="B624" s="223"/>
      <c r="C624" s="223"/>
      <c r="D624" s="246" t="s">
        <v>490</v>
      </c>
      <c r="E624" s="247" t="s">
        <v>200</v>
      </c>
      <c r="F624" s="249">
        <f>B4+(610*B6)</f>
        <v>611</v>
      </c>
      <c r="G624" s="223"/>
      <c r="H624" s="224"/>
    </row>
    <row r="625" spans="1:8" x14ac:dyDescent="0.2">
      <c r="A625" s="223"/>
      <c r="B625" s="223"/>
      <c r="C625" s="223"/>
      <c r="D625" s="246" t="s">
        <v>500</v>
      </c>
      <c r="E625" s="247" t="s">
        <v>200</v>
      </c>
      <c r="F625" s="249">
        <f>B4+(611*B6)</f>
        <v>612</v>
      </c>
      <c r="G625" s="223"/>
      <c r="H625" s="224"/>
    </row>
    <row r="626" spans="1:8" x14ac:dyDescent="0.2">
      <c r="A626" s="223"/>
      <c r="B626" s="223"/>
      <c r="C626" s="223"/>
      <c r="D626" s="246" t="s">
        <v>552</v>
      </c>
      <c r="E626" s="247" t="s">
        <v>200</v>
      </c>
      <c r="F626" s="249">
        <f>B4+(612*B6)</f>
        <v>613</v>
      </c>
      <c r="G626" s="223"/>
      <c r="H626" s="224"/>
    </row>
    <row r="627" spans="1:8" x14ac:dyDescent="0.2">
      <c r="A627" s="223"/>
      <c r="B627" s="223"/>
      <c r="C627" s="223"/>
      <c r="D627" s="246" t="s">
        <v>530</v>
      </c>
      <c r="E627" s="247" t="s">
        <v>200</v>
      </c>
      <c r="F627" s="249">
        <f>B4+(613*B6)</f>
        <v>614</v>
      </c>
      <c r="G627" s="223"/>
      <c r="H627" s="224"/>
    </row>
    <row r="628" spans="1:8" x14ac:dyDescent="0.2">
      <c r="A628" s="223"/>
      <c r="B628" s="223"/>
      <c r="C628" s="223"/>
      <c r="D628" s="246" t="s">
        <v>520</v>
      </c>
      <c r="E628" s="247" t="s">
        <v>200</v>
      </c>
      <c r="F628" s="249">
        <f>B4+(614*B6)</f>
        <v>615</v>
      </c>
      <c r="G628" s="223"/>
      <c r="H628" s="224"/>
    </row>
    <row r="629" spans="1:8" x14ac:dyDescent="0.2">
      <c r="A629" s="223"/>
      <c r="B629" s="223"/>
      <c r="C629" s="223"/>
      <c r="D629" s="246" t="s">
        <v>543</v>
      </c>
      <c r="E629" s="247" t="s">
        <v>200</v>
      </c>
      <c r="F629" s="249">
        <f>B4+(615*B6)</f>
        <v>616</v>
      </c>
      <c r="G629" s="223"/>
      <c r="H629" s="224"/>
    </row>
    <row r="630" spans="1:8" x14ac:dyDescent="0.2">
      <c r="A630" s="223"/>
      <c r="B630" s="223"/>
      <c r="C630" s="223"/>
      <c r="D630" s="246" t="s">
        <v>524</v>
      </c>
      <c r="E630" s="247" t="s">
        <v>200</v>
      </c>
      <c r="F630" s="249">
        <f>B4+(616*B6)</f>
        <v>617</v>
      </c>
      <c r="G630" s="223"/>
      <c r="H630" s="224"/>
    </row>
    <row r="631" spans="1:8" x14ac:dyDescent="0.2">
      <c r="A631" s="223"/>
      <c r="B631" s="223"/>
      <c r="C631" s="223"/>
      <c r="D631" s="246" t="s">
        <v>488</v>
      </c>
      <c r="E631" s="247" t="s">
        <v>200</v>
      </c>
      <c r="F631" s="249">
        <f>B4+(617*B6)</f>
        <v>618</v>
      </c>
      <c r="G631" s="223"/>
      <c r="H631" s="224"/>
    </row>
    <row r="632" spans="1:8" x14ac:dyDescent="0.2">
      <c r="A632" s="223"/>
      <c r="B632" s="223"/>
      <c r="C632" s="223"/>
      <c r="D632" s="246" t="s">
        <v>560</v>
      </c>
      <c r="E632" s="247" t="s">
        <v>200</v>
      </c>
      <c r="F632" s="249">
        <f>B4+(618*B6)</f>
        <v>619</v>
      </c>
      <c r="G632" s="223"/>
      <c r="H632" s="224"/>
    </row>
    <row r="633" spans="1:8" x14ac:dyDescent="0.2">
      <c r="A633" s="223"/>
      <c r="B633" s="223"/>
      <c r="C633" s="223"/>
      <c r="D633" s="246" t="s">
        <v>509</v>
      </c>
      <c r="E633" s="247" t="s">
        <v>200</v>
      </c>
      <c r="F633" s="249">
        <f>B4+(619*B6)</f>
        <v>620</v>
      </c>
      <c r="G633" s="223"/>
      <c r="H633" s="224"/>
    </row>
    <row r="634" spans="1:8" x14ac:dyDescent="0.2">
      <c r="A634" s="223"/>
      <c r="B634" s="223"/>
      <c r="C634" s="223"/>
      <c r="D634" s="246" t="s">
        <v>534</v>
      </c>
      <c r="E634" s="247" t="s">
        <v>200</v>
      </c>
      <c r="F634" s="249">
        <f>B4+(620*B6)</f>
        <v>621</v>
      </c>
      <c r="G634" s="223"/>
      <c r="H634" s="224"/>
    </row>
    <row r="635" spans="1:8" x14ac:dyDescent="0.2">
      <c r="A635" s="223"/>
      <c r="B635" s="223"/>
      <c r="C635" s="223"/>
      <c r="D635" s="246" t="s">
        <v>493</v>
      </c>
      <c r="E635" s="247" t="s">
        <v>200</v>
      </c>
      <c r="F635" s="249">
        <f>B4+(621*B6)</f>
        <v>622</v>
      </c>
      <c r="G635" s="223"/>
      <c r="H635" s="224"/>
    </row>
    <row r="636" spans="1:8" x14ac:dyDescent="0.2">
      <c r="A636" s="223"/>
      <c r="B636" s="223"/>
      <c r="C636" s="223"/>
      <c r="D636" s="246" t="s">
        <v>474</v>
      </c>
      <c r="E636" s="247" t="s">
        <v>200</v>
      </c>
      <c r="F636" s="249">
        <f>B4+(622*B6)</f>
        <v>623</v>
      </c>
      <c r="G636" s="223"/>
      <c r="H636" s="224"/>
    </row>
    <row r="637" spans="1:8" x14ac:dyDescent="0.2">
      <c r="A637" s="223"/>
      <c r="B637" s="223"/>
      <c r="C637" s="223"/>
      <c r="D637" s="246" t="s">
        <v>477</v>
      </c>
      <c r="E637" s="247" t="s">
        <v>200</v>
      </c>
      <c r="F637" s="249">
        <f>B4+(623*B6)</f>
        <v>624</v>
      </c>
      <c r="G637" s="223"/>
      <c r="H637" s="224"/>
    </row>
    <row r="638" spans="1:8" x14ac:dyDescent="0.2">
      <c r="A638" s="223"/>
      <c r="B638" s="223"/>
      <c r="C638" s="223"/>
      <c r="D638" s="246" t="s">
        <v>550</v>
      </c>
      <c r="E638" s="247" t="s">
        <v>200</v>
      </c>
      <c r="F638" s="249">
        <f>B4+(624*B6)</f>
        <v>625</v>
      </c>
      <c r="G638" s="223"/>
      <c r="H638" s="224"/>
    </row>
    <row r="639" spans="1:8" x14ac:dyDescent="0.2">
      <c r="A639" s="223"/>
      <c r="B639" s="223"/>
      <c r="C639" s="223"/>
      <c r="D639" s="246" t="s">
        <v>483</v>
      </c>
      <c r="E639" s="247" t="s">
        <v>200</v>
      </c>
      <c r="F639" s="249">
        <f>B4+(625*B6)</f>
        <v>626</v>
      </c>
      <c r="G639" s="223"/>
      <c r="H639" s="224"/>
    </row>
    <row r="640" spans="1:8" x14ac:dyDescent="0.2">
      <c r="A640" s="223"/>
      <c r="B640" s="223"/>
      <c r="C640" s="223"/>
      <c r="D640" s="246" t="s">
        <v>536</v>
      </c>
      <c r="E640" s="247" t="s">
        <v>200</v>
      </c>
      <c r="F640" s="249">
        <f>B4+(626*B6)</f>
        <v>627</v>
      </c>
      <c r="G640" s="223"/>
      <c r="H640" s="224"/>
    </row>
    <row r="641" spans="1:8" x14ac:dyDescent="0.2">
      <c r="A641" s="223"/>
      <c r="B641" s="223"/>
      <c r="C641" s="223"/>
      <c r="D641" s="246" t="s">
        <v>518</v>
      </c>
      <c r="E641" s="247" t="s">
        <v>200</v>
      </c>
      <c r="F641" s="249">
        <f>B4+(627*B6)</f>
        <v>628</v>
      </c>
      <c r="G641" s="223"/>
      <c r="H641" s="224"/>
    </row>
    <row r="642" spans="1:8" x14ac:dyDescent="0.2">
      <c r="A642" s="223"/>
      <c r="B642" s="223"/>
      <c r="C642" s="223"/>
      <c r="D642" s="246" t="s">
        <v>495</v>
      </c>
      <c r="E642" s="247" t="s">
        <v>200</v>
      </c>
      <c r="F642" s="249">
        <f>B4+(628*B6)</f>
        <v>629</v>
      </c>
      <c r="G642" s="223"/>
      <c r="H642" s="224"/>
    </row>
    <row r="643" spans="1:8" x14ac:dyDescent="0.2">
      <c r="A643" s="223"/>
      <c r="B643" s="223"/>
      <c r="C643" s="223"/>
      <c r="D643" s="246" t="s">
        <v>546</v>
      </c>
      <c r="E643" s="247" t="s">
        <v>200</v>
      </c>
      <c r="F643" s="249">
        <f>B4+(629*B6)</f>
        <v>630</v>
      </c>
      <c r="G643" s="223"/>
      <c r="H643" s="224"/>
    </row>
    <row r="644" spans="1:8" x14ac:dyDescent="0.2">
      <c r="A644" s="223"/>
      <c r="B644" s="223"/>
      <c r="C644" s="223"/>
      <c r="D644" s="246" t="s">
        <v>501</v>
      </c>
      <c r="E644" s="247" t="s">
        <v>200</v>
      </c>
      <c r="F644" s="249">
        <f>B4+(630*B6)</f>
        <v>631</v>
      </c>
      <c r="G644" s="223"/>
      <c r="H644" s="224"/>
    </row>
    <row r="645" spans="1:8" x14ac:dyDescent="0.2">
      <c r="A645" s="223"/>
      <c r="B645" s="223"/>
      <c r="C645" s="223"/>
      <c r="D645" s="246" t="s">
        <v>503</v>
      </c>
      <c r="E645" s="247" t="s">
        <v>200</v>
      </c>
      <c r="F645" s="249">
        <f>B4+(631*B6)</f>
        <v>632</v>
      </c>
      <c r="G645" s="223"/>
      <c r="H645" s="224"/>
    </row>
    <row r="646" spans="1:8" x14ac:dyDescent="0.2">
      <c r="A646" s="223"/>
      <c r="B646" s="223"/>
      <c r="C646" s="223"/>
      <c r="D646" s="246" t="s">
        <v>679</v>
      </c>
      <c r="E646" s="247" t="s">
        <v>200</v>
      </c>
      <c r="F646" s="249">
        <f>B4+(632*B6)</f>
        <v>633</v>
      </c>
      <c r="G646" s="223"/>
      <c r="H646" s="224"/>
    </row>
    <row r="647" spans="1:8" x14ac:dyDescent="0.2">
      <c r="A647" s="223"/>
      <c r="B647" s="223"/>
      <c r="C647" s="223"/>
      <c r="D647" s="246" t="s">
        <v>688</v>
      </c>
      <c r="E647" s="247" t="s">
        <v>200</v>
      </c>
      <c r="F647" s="249">
        <f>B4+(633*B6)</f>
        <v>634</v>
      </c>
      <c r="G647" s="223"/>
      <c r="H647" s="224"/>
    </row>
    <row r="648" spans="1:8" x14ac:dyDescent="0.2">
      <c r="A648" s="223"/>
      <c r="B648" s="223"/>
      <c r="C648" s="223"/>
      <c r="D648" s="246" t="s">
        <v>598</v>
      </c>
      <c r="E648" s="247" t="s">
        <v>200</v>
      </c>
      <c r="F648" s="249">
        <f>B4+(634*B6)</f>
        <v>635</v>
      </c>
      <c r="G648" s="223"/>
      <c r="H648" s="224"/>
    </row>
    <row r="649" spans="1:8" x14ac:dyDescent="0.2">
      <c r="A649" s="223"/>
      <c r="B649" s="223"/>
      <c r="C649" s="223"/>
      <c r="D649" s="246" t="s">
        <v>781</v>
      </c>
      <c r="E649" s="247" t="s">
        <v>200</v>
      </c>
      <c r="F649" s="249">
        <f>B4+(635*B6)</f>
        <v>636</v>
      </c>
      <c r="G649" s="223"/>
      <c r="H649" s="224"/>
    </row>
    <row r="650" spans="1:8" x14ac:dyDescent="0.2">
      <c r="A650" s="223"/>
      <c r="B650" s="223"/>
      <c r="C650" s="223"/>
      <c r="D650" s="246" t="s">
        <v>769</v>
      </c>
      <c r="E650" s="247" t="s">
        <v>200</v>
      </c>
      <c r="F650" s="249">
        <f>B4+(636*B6)</f>
        <v>637</v>
      </c>
      <c r="G650" s="223"/>
      <c r="H650" s="224"/>
    </row>
    <row r="651" spans="1:8" x14ac:dyDescent="0.2">
      <c r="A651" s="223"/>
      <c r="B651" s="223"/>
      <c r="C651" s="223"/>
      <c r="D651" s="246" t="s">
        <v>850</v>
      </c>
      <c r="E651" s="247" t="s">
        <v>200</v>
      </c>
      <c r="F651" s="249">
        <f>B4+(637*B6)</f>
        <v>638</v>
      </c>
      <c r="G651" s="223"/>
      <c r="H651" s="224"/>
    </row>
    <row r="652" spans="1:8" x14ac:dyDescent="0.2">
      <c r="A652" s="223"/>
      <c r="B652" s="223"/>
      <c r="C652" s="223"/>
      <c r="D652" s="246" t="s">
        <v>511</v>
      </c>
      <c r="E652" s="247" t="s">
        <v>200</v>
      </c>
      <c r="F652" s="249">
        <f>B4+(638*B6)</f>
        <v>639</v>
      </c>
      <c r="G652" s="223"/>
      <c r="H652" s="224"/>
    </row>
    <row r="653" spans="1:8" x14ac:dyDescent="0.2">
      <c r="A653" s="223"/>
      <c r="B653" s="223"/>
      <c r="C653" s="223"/>
      <c r="D653" s="246" t="s">
        <v>508</v>
      </c>
      <c r="E653" s="247" t="s">
        <v>200</v>
      </c>
      <c r="F653" s="249">
        <f>B4+(639*B6)</f>
        <v>640</v>
      </c>
      <c r="G653" s="223"/>
      <c r="H653" s="224"/>
    </row>
    <row r="654" spans="1:8" x14ac:dyDescent="0.2">
      <c r="A654" s="223"/>
      <c r="B654" s="223"/>
      <c r="C654" s="223"/>
      <c r="D654" s="246" t="s">
        <v>559</v>
      </c>
      <c r="E654" s="247" t="s">
        <v>200</v>
      </c>
      <c r="F654" s="249">
        <f>B4+(640*B6)</f>
        <v>641</v>
      </c>
      <c r="G654" s="223"/>
      <c r="H654" s="224"/>
    </row>
    <row r="655" spans="1:8" x14ac:dyDescent="0.2">
      <c r="A655" s="223"/>
      <c r="B655" s="223"/>
      <c r="C655" s="223"/>
      <c r="D655" s="246" t="s">
        <v>521</v>
      </c>
      <c r="E655" s="247" t="s">
        <v>200</v>
      </c>
      <c r="F655" s="249">
        <f>B4+(641*B6)</f>
        <v>642</v>
      </c>
      <c r="G655" s="223"/>
      <c r="H655" s="224"/>
    </row>
    <row r="656" spans="1:8" x14ac:dyDescent="0.2">
      <c r="A656" s="223"/>
      <c r="B656" s="223"/>
      <c r="C656" s="223"/>
      <c r="D656" s="246" t="s">
        <v>556</v>
      </c>
      <c r="E656" s="247" t="s">
        <v>200</v>
      </c>
      <c r="F656" s="249">
        <f>B4+(642*B6)</f>
        <v>643</v>
      </c>
      <c r="G656" s="223"/>
      <c r="H656" s="224"/>
    </row>
    <row r="657" spans="1:8" x14ac:dyDescent="0.2">
      <c r="A657" s="223"/>
      <c r="B657" s="223"/>
      <c r="C657" s="223"/>
      <c r="D657" s="246" t="s">
        <v>540</v>
      </c>
      <c r="E657" s="247" t="s">
        <v>200</v>
      </c>
      <c r="F657" s="249">
        <f>B4+(643*B6)</f>
        <v>644</v>
      </c>
      <c r="G657" s="223"/>
      <c r="H657" s="224"/>
    </row>
    <row r="658" spans="1:8" x14ac:dyDescent="0.2">
      <c r="A658" s="223"/>
      <c r="B658" s="223"/>
      <c r="C658" s="223"/>
      <c r="D658" s="246" t="s">
        <v>527</v>
      </c>
      <c r="E658" s="247" t="s">
        <v>200</v>
      </c>
      <c r="F658" s="249">
        <f>B4+(644*B6)</f>
        <v>645</v>
      </c>
      <c r="G658" s="223"/>
      <c r="H658" s="224"/>
    </row>
    <row r="659" spans="1:8" x14ac:dyDescent="0.2">
      <c r="A659" s="223"/>
      <c r="B659" s="223"/>
      <c r="C659" s="223"/>
      <c r="D659" s="246" t="s">
        <v>498</v>
      </c>
      <c r="E659" s="247" t="s">
        <v>200</v>
      </c>
      <c r="F659" s="249">
        <f>B4+(645*B6)</f>
        <v>646</v>
      </c>
      <c r="G659" s="223"/>
      <c r="H659" s="224"/>
    </row>
    <row r="660" spans="1:8" x14ac:dyDescent="0.2">
      <c r="A660" s="223"/>
      <c r="B660" s="223"/>
      <c r="C660" s="223"/>
      <c r="D660" s="246" t="s">
        <v>558</v>
      </c>
      <c r="E660" s="247" t="s">
        <v>200</v>
      </c>
      <c r="F660" s="249">
        <f>B4+(646*B6)</f>
        <v>647</v>
      </c>
      <c r="G660" s="223"/>
      <c r="H660" s="224"/>
    </row>
    <row r="661" spans="1:8" x14ac:dyDescent="0.2">
      <c r="A661" s="223"/>
      <c r="B661" s="223"/>
      <c r="C661" s="223"/>
      <c r="D661" s="246" t="s">
        <v>535</v>
      </c>
      <c r="E661" s="247" t="s">
        <v>200</v>
      </c>
      <c r="F661" s="249">
        <f>B4+(647*B6)</f>
        <v>648</v>
      </c>
      <c r="G661" s="223"/>
      <c r="H661" s="224"/>
    </row>
    <row r="662" spans="1:8" x14ac:dyDescent="0.2">
      <c r="A662" s="223"/>
      <c r="B662" s="223"/>
      <c r="C662" s="223"/>
      <c r="D662" s="246" t="s">
        <v>555</v>
      </c>
      <c r="E662" s="247" t="s">
        <v>200</v>
      </c>
      <c r="F662" s="249">
        <f>B4+(648*B6)</f>
        <v>649</v>
      </c>
      <c r="G662" s="223"/>
      <c r="H662" s="224"/>
    </row>
    <row r="663" spans="1:8" x14ac:dyDescent="0.2">
      <c r="A663" s="223"/>
      <c r="B663" s="223"/>
      <c r="C663" s="223"/>
      <c r="D663" s="246" t="s">
        <v>475</v>
      </c>
      <c r="E663" s="247" t="s">
        <v>200</v>
      </c>
      <c r="F663" s="249">
        <f>B4+(649*B6)</f>
        <v>650</v>
      </c>
      <c r="G663" s="223"/>
      <c r="H663" s="224"/>
    </row>
    <row r="664" spans="1:8" x14ac:dyDescent="0.2">
      <c r="A664" s="223"/>
      <c r="B664" s="223"/>
      <c r="C664" s="223"/>
      <c r="D664" s="246" t="s">
        <v>523</v>
      </c>
      <c r="E664" s="247" t="s">
        <v>200</v>
      </c>
      <c r="F664" s="249">
        <f>B4+(650*B6)</f>
        <v>651</v>
      </c>
      <c r="G664" s="223"/>
      <c r="H664" s="224"/>
    </row>
    <row r="665" spans="1:8" x14ac:dyDescent="0.2">
      <c r="A665" s="223"/>
      <c r="B665" s="223"/>
      <c r="C665" s="223"/>
      <c r="D665" s="246" t="s">
        <v>486</v>
      </c>
      <c r="E665" s="247" t="s">
        <v>200</v>
      </c>
      <c r="F665" s="249">
        <f>B4+(651*B6)</f>
        <v>652</v>
      </c>
      <c r="G665" s="223"/>
      <c r="H665" s="224"/>
    </row>
    <row r="666" spans="1:8" x14ac:dyDescent="0.2">
      <c r="A666" s="223"/>
      <c r="B666" s="223"/>
      <c r="C666" s="223"/>
      <c r="D666" s="246" t="s">
        <v>484</v>
      </c>
      <c r="E666" s="247" t="s">
        <v>200</v>
      </c>
      <c r="F666" s="249">
        <f>B4+(652*B6)</f>
        <v>653</v>
      </c>
      <c r="G666" s="223"/>
      <c r="H666" s="224"/>
    </row>
    <row r="667" spans="1:8" x14ac:dyDescent="0.2">
      <c r="A667" s="223"/>
      <c r="B667" s="223"/>
      <c r="C667" s="223"/>
      <c r="D667" s="246" t="s">
        <v>541</v>
      </c>
      <c r="E667" s="247" t="s">
        <v>200</v>
      </c>
      <c r="F667" s="249">
        <f>B4+(653*B6)</f>
        <v>654</v>
      </c>
      <c r="G667" s="223"/>
      <c r="H667" s="224"/>
    </row>
    <row r="668" spans="1:8" x14ac:dyDescent="0.2">
      <c r="A668" s="223"/>
      <c r="B668" s="223"/>
      <c r="C668" s="223"/>
      <c r="D668" s="246" t="s">
        <v>553</v>
      </c>
      <c r="E668" s="247" t="s">
        <v>200</v>
      </c>
      <c r="F668" s="249">
        <f>B4+(654*B6)</f>
        <v>655</v>
      </c>
      <c r="G668" s="223"/>
      <c r="H668" s="224"/>
    </row>
    <row r="669" spans="1:8" x14ac:dyDescent="0.2">
      <c r="A669" s="223"/>
      <c r="B669" s="223"/>
      <c r="C669" s="223"/>
      <c r="D669" s="246" t="s">
        <v>496</v>
      </c>
      <c r="E669" s="247" t="s">
        <v>200</v>
      </c>
      <c r="F669" s="249">
        <f>B4+(655*B6)</f>
        <v>656</v>
      </c>
      <c r="G669" s="223"/>
      <c r="H669" s="224"/>
    </row>
    <row r="670" spans="1:8" x14ac:dyDescent="0.2">
      <c r="A670" s="223"/>
      <c r="B670" s="223"/>
      <c r="C670" s="223"/>
      <c r="D670" s="246" t="s">
        <v>514</v>
      </c>
      <c r="E670" s="247" t="s">
        <v>200</v>
      </c>
      <c r="F670" s="249">
        <f>B4+(656*B6)</f>
        <v>657</v>
      </c>
      <c r="G670" s="223"/>
      <c r="H670" s="224"/>
    </row>
    <row r="671" spans="1:8" x14ac:dyDescent="0.2">
      <c r="A671" s="223"/>
      <c r="B671" s="223"/>
      <c r="C671" s="223"/>
      <c r="D671" s="246" t="s">
        <v>479</v>
      </c>
      <c r="E671" s="247" t="s">
        <v>200</v>
      </c>
      <c r="F671" s="249">
        <f>B4+(657*B6)</f>
        <v>658</v>
      </c>
      <c r="G671" s="223"/>
      <c r="H671" s="224"/>
    </row>
    <row r="672" spans="1:8" x14ac:dyDescent="0.2">
      <c r="A672" s="223"/>
      <c r="B672" s="223"/>
      <c r="C672" s="223"/>
      <c r="D672" s="246" t="s">
        <v>504</v>
      </c>
      <c r="E672" s="247" t="s">
        <v>200</v>
      </c>
      <c r="F672" s="249">
        <f>B4+(658*B6)</f>
        <v>659</v>
      </c>
      <c r="G672" s="223"/>
      <c r="H672" s="224"/>
    </row>
    <row r="673" spans="1:8" x14ac:dyDescent="0.2">
      <c r="A673" s="223"/>
      <c r="B673" s="223"/>
      <c r="C673" s="223"/>
      <c r="D673" s="246" t="s">
        <v>548</v>
      </c>
      <c r="E673" s="247" t="s">
        <v>200</v>
      </c>
      <c r="F673" s="249">
        <f>B4+(659*B6)</f>
        <v>660</v>
      </c>
      <c r="G673" s="223"/>
      <c r="H673" s="224"/>
    </row>
    <row r="674" spans="1:8" x14ac:dyDescent="0.2">
      <c r="A674" s="223"/>
      <c r="B674" s="223"/>
      <c r="C674" s="223"/>
      <c r="D674" s="246" t="s">
        <v>491</v>
      </c>
      <c r="E674" s="247" t="s">
        <v>200</v>
      </c>
      <c r="F674" s="249">
        <f>B4+(660*B6)</f>
        <v>661</v>
      </c>
      <c r="G674" s="223"/>
      <c r="H674" s="224"/>
    </row>
    <row r="675" spans="1:8" x14ac:dyDescent="0.2">
      <c r="A675" s="223"/>
      <c r="B675" s="223"/>
      <c r="C675" s="223"/>
      <c r="D675" s="246" t="s">
        <v>571</v>
      </c>
      <c r="E675" s="247" t="s">
        <v>200</v>
      </c>
      <c r="F675" s="249">
        <f>B4+(661*B6)</f>
        <v>662</v>
      </c>
      <c r="G675" s="223"/>
      <c r="H675" s="224"/>
    </row>
    <row r="676" spans="1:8" x14ac:dyDescent="0.2">
      <c r="A676" s="223"/>
      <c r="B676" s="223"/>
      <c r="C676" s="223"/>
      <c r="D676" s="246" t="s">
        <v>700</v>
      </c>
      <c r="E676" s="247" t="s">
        <v>200</v>
      </c>
      <c r="F676" s="249">
        <f>B4+(662*B6)</f>
        <v>663</v>
      </c>
      <c r="G676" s="223"/>
      <c r="H676" s="224"/>
    </row>
    <row r="677" spans="1:8" x14ac:dyDescent="0.2">
      <c r="A677" s="223"/>
      <c r="B677" s="223"/>
      <c r="C677" s="223"/>
      <c r="D677" s="246" t="s">
        <v>583</v>
      </c>
      <c r="E677" s="247" t="s">
        <v>200</v>
      </c>
      <c r="F677" s="249">
        <f>B4+(663*B6)</f>
        <v>664</v>
      </c>
      <c r="G677" s="223"/>
      <c r="H677" s="224"/>
    </row>
    <row r="678" spans="1:8" x14ac:dyDescent="0.2">
      <c r="A678" s="223"/>
      <c r="B678" s="223"/>
      <c r="C678" s="223"/>
      <c r="D678" s="246" t="s">
        <v>785</v>
      </c>
      <c r="E678" s="247" t="s">
        <v>200</v>
      </c>
      <c r="F678" s="249">
        <f>B4+(664*B6)</f>
        <v>665</v>
      </c>
      <c r="G678" s="223"/>
      <c r="H678" s="224"/>
    </row>
    <row r="679" spans="1:8" x14ac:dyDescent="0.2">
      <c r="A679" s="223"/>
      <c r="B679" s="223"/>
      <c r="C679" s="223"/>
      <c r="D679" s="246" t="s">
        <v>765</v>
      </c>
      <c r="E679" s="247" t="s">
        <v>200</v>
      </c>
      <c r="F679" s="249">
        <f>B4+(665*B6)</f>
        <v>666</v>
      </c>
      <c r="G679" s="223"/>
      <c r="H679" s="224"/>
    </row>
    <row r="680" spans="1:8" x14ac:dyDescent="0.2">
      <c r="A680" s="223"/>
      <c r="B680" s="223"/>
      <c r="C680" s="223"/>
      <c r="D680" s="246" t="s">
        <v>870</v>
      </c>
      <c r="E680" s="247" t="s">
        <v>200</v>
      </c>
      <c r="F680" s="249">
        <f>B4+(666*B6)</f>
        <v>667</v>
      </c>
      <c r="G680" s="223"/>
      <c r="H680" s="224"/>
    </row>
    <row r="681" spans="1:8" x14ac:dyDescent="0.2">
      <c r="A681" s="223"/>
      <c r="B681" s="223"/>
      <c r="C681" s="223"/>
      <c r="D681" s="246" t="s">
        <v>590</v>
      </c>
      <c r="E681" s="247" t="s">
        <v>200</v>
      </c>
      <c r="F681" s="249">
        <f>B4+(667*B6)</f>
        <v>668</v>
      </c>
      <c r="G681" s="223"/>
      <c r="H681" s="224"/>
    </row>
    <row r="682" spans="1:8" x14ac:dyDescent="0.2">
      <c r="A682" s="223"/>
      <c r="B682" s="223"/>
      <c r="C682" s="223"/>
      <c r="D682" s="246" t="s">
        <v>576</v>
      </c>
      <c r="E682" s="247" t="s">
        <v>200</v>
      </c>
      <c r="F682" s="249">
        <f>B4+(668*B6)</f>
        <v>669</v>
      </c>
      <c r="G682" s="223"/>
      <c r="H682" s="224"/>
    </row>
    <row r="683" spans="1:8" x14ac:dyDescent="0.2">
      <c r="A683" s="223"/>
      <c r="B683" s="223"/>
      <c r="C683" s="223"/>
      <c r="D683" s="246" t="s">
        <v>570</v>
      </c>
      <c r="E683" s="247" t="s">
        <v>200</v>
      </c>
      <c r="F683" s="249">
        <f>B4+(669*B6)</f>
        <v>670</v>
      </c>
      <c r="G683" s="223"/>
      <c r="H683" s="224"/>
    </row>
    <row r="684" spans="1:8" x14ac:dyDescent="0.2">
      <c r="A684" s="223"/>
      <c r="B684" s="223"/>
      <c r="C684" s="223"/>
      <c r="D684" s="246" t="s">
        <v>587</v>
      </c>
      <c r="E684" s="247" t="s">
        <v>200</v>
      </c>
      <c r="F684" s="249">
        <f>B4+(670*B6)</f>
        <v>671</v>
      </c>
      <c r="G684" s="223"/>
      <c r="H684" s="224"/>
    </row>
    <row r="685" spans="1:8" x14ac:dyDescent="0.2">
      <c r="A685" s="223"/>
      <c r="B685" s="223"/>
      <c r="C685" s="223"/>
      <c r="D685" s="246" t="s">
        <v>562</v>
      </c>
      <c r="E685" s="247" t="s">
        <v>200</v>
      </c>
      <c r="F685" s="249">
        <f>B4+(671*B6)</f>
        <v>672</v>
      </c>
      <c r="G685" s="223"/>
      <c r="H685" s="224"/>
    </row>
    <row r="686" spans="1:8" x14ac:dyDescent="0.2">
      <c r="A686" s="223"/>
      <c r="B686" s="223"/>
      <c r="C686" s="223"/>
      <c r="D686" s="246" t="s">
        <v>594</v>
      </c>
      <c r="E686" s="247" t="s">
        <v>200</v>
      </c>
      <c r="F686" s="249">
        <f>B4+(672*B6)</f>
        <v>673</v>
      </c>
      <c r="G686" s="223"/>
      <c r="H686" s="224"/>
    </row>
    <row r="687" spans="1:8" x14ac:dyDescent="0.2">
      <c r="A687" s="223"/>
      <c r="B687" s="223"/>
      <c r="C687" s="223"/>
      <c r="D687" s="246" t="s">
        <v>708</v>
      </c>
      <c r="E687" s="247" t="s">
        <v>200</v>
      </c>
      <c r="F687" s="249">
        <f>B4+(673*B6)</f>
        <v>674</v>
      </c>
      <c r="G687" s="223"/>
      <c r="H687" s="224"/>
    </row>
    <row r="688" spans="1:8" x14ac:dyDescent="0.2">
      <c r="A688" s="223"/>
      <c r="B688" s="223"/>
      <c r="C688" s="223"/>
      <c r="D688" s="246" t="s">
        <v>703</v>
      </c>
      <c r="E688" s="247" t="s">
        <v>200</v>
      </c>
      <c r="F688" s="249">
        <f>B4+(674*B6)</f>
        <v>675</v>
      </c>
      <c r="G688" s="223"/>
      <c r="H688" s="224"/>
    </row>
    <row r="689" spans="1:8" x14ac:dyDescent="0.2">
      <c r="A689" s="223"/>
      <c r="B689" s="223"/>
      <c r="C689" s="223"/>
      <c r="D689" s="246" t="s">
        <v>610</v>
      </c>
      <c r="E689" s="247" t="s">
        <v>200</v>
      </c>
      <c r="F689" s="249">
        <f>B4+(675*B6)</f>
        <v>676</v>
      </c>
      <c r="G689" s="223"/>
      <c r="H689" s="224"/>
    </row>
    <row r="690" spans="1:8" x14ac:dyDescent="0.2">
      <c r="A690" s="223"/>
      <c r="B690" s="223"/>
      <c r="C690" s="223"/>
      <c r="D690" s="246" t="s">
        <v>599</v>
      </c>
      <c r="E690" s="247" t="s">
        <v>200</v>
      </c>
      <c r="F690" s="249">
        <f>B4+(676*B6)</f>
        <v>677</v>
      </c>
      <c r="G690" s="223"/>
      <c r="H690" s="224"/>
    </row>
    <row r="691" spans="1:8" x14ac:dyDescent="0.2">
      <c r="A691" s="223"/>
      <c r="B691" s="223"/>
      <c r="C691" s="223"/>
      <c r="D691" s="246" t="s">
        <v>707</v>
      </c>
      <c r="E691" s="247" t="s">
        <v>200</v>
      </c>
      <c r="F691" s="249">
        <f>B4+(677*B6)</f>
        <v>678</v>
      </c>
      <c r="G691" s="223"/>
      <c r="H691" s="224"/>
    </row>
    <row r="692" spans="1:8" x14ac:dyDescent="0.2">
      <c r="A692" s="223"/>
      <c r="B692" s="223"/>
      <c r="C692" s="223"/>
      <c r="D692" s="246" t="s">
        <v>704</v>
      </c>
      <c r="E692" s="247" t="s">
        <v>200</v>
      </c>
      <c r="F692" s="249">
        <f>B4+(678*B6)</f>
        <v>679</v>
      </c>
      <c r="G692" s="223"/>
      <c r="H692" s="224"/>
    </row>
    <row r="693" spans="1:8" x14ac:dyDescent="0.2">
      <c r="A693" s="223"/>
      <c r="B693" s="223"/>
      <c r="C693" s="223"/>
      <c r="D693" s="246" t="s">
        <v>573</v>
      </c>
      <c r="E693" s="247" t="s">
        <v>200</v>
      </c>
      <c r="F693" s="249">
        <f>B4+(679*B6)</f>
        <v>680</v>
      </c>
      <c r="G693" s="223"/>
      <c r="H693" s="224"/>
    </row>
    <row r="694" spans="1:8" x14ac:dyDescent="0.2">
      <c r="A694" s="223"/>
      <c r="B694" s="223"/>
      <c r="C694" s="223"/>
      <c r="D694" s="246" t="s">
        <v>604</v>
      </c>
      <c r="E694" s="247" t="s">
        <v>200</v>
      </c>
      <c r="F694" s="249">
        <f>B4+(680*B6)</f>
        <v>681</v>
      </c>
      <c r="G694" s="223"/>
      <c r="H694" s="224"/>
    </row>
    <row r="695" spans="1:8" x14ac:dyDescent="0.2">
      <c r="A695" s="223"/>
      <c r="B695" s="223"/>
      <c r="C695" s="223"/>
      <c r="D695" s="246" t="s">
        <v>569</v>
      </c>
      <c r="E695" s="247" t="s">
        <v>200</v>
      </c>
      <c r="F695" s="249">
        <f>B4+(681*B6)</f>
        <v>682</v>
      </c>
      <c r="G695" s="223"/>
      <c r="H695" s="224"/>
    </row>
    <row r="696" spans="1:8" x14ac:dyDescent="0.2">
      <c r="A696" s="223"/>
      <c r="B696" s="223"/>
      <c r="C696" s="223"/>
      <c r="D696" s="246" t="s">
        <v>692</v>
      </c>
      <c r="E696" s="247" t="s">
        <v>200</v>
      </c>
      <c r="F696" s="249">
        <f>B4+(682*B6)</f>
        <v>683</v>
      </c>
      <c r="G696" s="223"/>
      <c r="H696" s="224"/>
    </row>
    <row r="697" spans="1:8" x14ac:dyDescent="0.2">
      <c r="A697" s="223"/>
      <c r="B697" s="223"/>
      <c r="C697" s="223"/>
      <c r="D697" s="246" t="s">
        <v>710</v>
      </c>
      <c r="E697" s="247" t="s">
        <v>200</v>
      </c>
      <c r="F697" s="249">
        <f>B4+(683*B6)</f>
        <v>684</v>
      </c>
      <c r="G697" s="223"/>
      <c r="H697" s="224"/>
    </row>
    <row r="698" spans="1:8" x14ac:dyDescent="0.2">
      <c r="A698" s="223"/>
      <c r="B698" s="223"/>
      <c r="C698" s="223"/>
      <c r="D698" s="246" t="s">
        <v>566</v>
      </c>
      <c r="E698" s="247" t="s">
        <v>200</v>
      </c>
      <c r="F698" s="249">
        <f>B4+(684*B6)</f>
        <v>685</v>
      </c>
      <c r="G698" s="223"/>
      <c r="H698" s="224"/>
    </row>
    <row r="699" spans="1:8" x14ac:dyDescent="0.2">
      <c r="A699" s="223"/>
      <c r="B699" s="223"/>
      <c r="C699" s="223"/>
      <c r="D699" s="246" t="s">
        <v>636</v>
      </c>
      <c r="E699" s="247" t="s">
        <v>200</v>
      </c>
      <c r="F699" s="249">
        <f>B4+(685*B6)</f>
        <v>686</v>
      </c>
      <c r="G699" s="223"/>
      <c r="H699" s="224"/>
    </row>
    <row r="700" spans="1:8" x14ac:dyDescent="0.2">
      <c r="A700" s="223"/>
      <c r="B700" s="223"/>
      <c r="C700" s="223"/>
      <c r="D700" s="246" t="s">
        <v>694</v>
      </c>
      <c r="E700" s="247" t="s">
        <v>200</v>
      </c>
      <c r="F700" s="249">
        <f>B4+(686*B6)</f>
        <v>687</v>
      </c>
      <c r="G700" s="223"/>
      <c r="H700" s="224"/>
    </row>
    <row r="701" spans="1:8" x14ac:dyDescent="0.2">
      <c r="A701" s="223"/>
      <c r="B701" s="223"/>
      <c r="C701" s="223"/>
      <c r="D701" s="246" t="s">
        <v>563</v>
      </c>
      <c r="E701" s="247" t="s">
        <v>200</v>
      </c>
      <c r="F701" s="249">
        <f>B4+(687*B6)</f>
        <v>688</v>
      </c>
      <c r="G701" s="223"/>
      <c r="H701" s="224"/>
    </row>
    <row r="702" spans="1:8" x14ac:dyDescent="0.2">
      <c r="A702" s="223"/>
      <c r="B702" s="223"/>
      <c r="C702" s="223"/>
      <c r="D702" s="246" t="s">
        <v>574</v>
      </c>
      <c r="E702" s="247" t="s">
        <v>200</v>
      </c>
      <c r="F702" s="249">
        <f>B4+(688*B6)</f>
        <v>689</v>
      </c>
      <c r="G702" s="223"/>
      <c r="H702" s="224"/>
    </row>
    <row r="703" spans="1:8" x14ac:dyDescent="0.2">
      <c r="A703" s="223"/>
      <c r="B703" s="223"/>
      <c r="C703" s="223"/>
      <c r="D703" s="246" t="s">
        <v>575</v>
      </c>
      <c r="E703" s="247" t="s">
        <v>200</v>
      </c>
      <c r="F703" s="249">
        <f>B4+(689*B6)</f>
        <v>690</v>
      </c>
      <c r="G703" s="223"/>
      <c r="H703" s="224"/>
    </row>
    <row r="704" spans="1:8" x14ac:dyDescent="0.2">
      <c r="A704" s="223"/>
      <c r="B704" s="223"/>
      <c r="C704" s="223"/>
      <c r="D704" s="246" t="s">
        <v>695</v>
      </c>
      <c r="E704" s="247" t="s">
        <v>200</v>
      </c>
      <c r="F704" s="249">
        <f>B4+(690*B6)</f>
        <v>691</v>
      </c>
      <c r="G704" s="223"/>
      <c r="H704" s="224"/>
    </row>
    <row r="705" spans="1:8" x14ac:dyDescent="0.2">
      <c r="A705" s="223"/>
      <c r="B705" s="223"/>
      <c r="C705" s="223"/>
      <c r="D705" s="246" t="s">
        <v>669</v>
      </c>
      <c r="E705" s="247" t="s">
        <v>200</v>
      </c>
      <c r="F705" s="249">
        <f>B4+(691*B6)</f>
        <v>692</v>
      </c>
      <c r="G705" s="223"/>
      <c r="H705" s="224"/>
    </row>
    <row r="706" spans="1:8" x14ac:dyDescent="0.2">
      <c r="A706" s="223"/>
      <c r="B706" s="223"/>
      <c r="C706" s="223"/>
      <c r="D706" s="246" t="s">
        <v>588</v>
      </c>
      <c r="E706" s="247" t="s">
        <v>200</v>
      </c>
      <c r="F706" s="249">
        <f>B4+(692*B6)</f>
        <v>693</v>
      </c>
      <c r="G706" s="223"/>
      <c r="H706" s="224"/>
    </row>
    <row r="707" spans="1:8" x14ac:dyDescent="0.2">
      <c r="A707" s="223"/>
      <c r="B707" s="223"/>
      <c r="C707" s="223"/>
      <c r="D707" s="246" t="s">
        <v>793</v>
      </c>
      <c r="E707" s="247" t="s">
        <v>200</v>
      </c>
      <c r="F707" s="249">
        <f>B4+(693*B6)</f>
        <v>694</v>
      </c>
      <c r="G707" s="223"/>
      <c r="H707" s="224"/>
    </row>
    <row r="708" spans="1:8" x14ac:dyDescent="0.2">
      <c r="A708" s="223"/>
      <c r="B708" s="223"/>
      <c r="C708" s="223"/>
      <c r="D708" s="246" t="s">
        <v>773</v>
      </c>
      <c r="E708" s="247" t="s">
        <v>200</v>
      </c>
      <c r="F708" s="249">
        <f>B4+(694*B6)</f>
        <v>695</v>
      </c>
      <c r="G708" s="223"/>
      <c r="H708" s="224"/>
    </row>
    <row r="709" spans="1:8" x14ac:dyDescent="0.2">
      <c r="A709" s="223"/>
      <c r="B709" s="223"/>
      <c r="C709" s="223"/>
      <c r="D709" s="246" t="s">
        <v>842</v>
      </c>
      <c r="E709" s="247" t="s">
        <v>200</v>
      </c>
      <c r="F709" s="249">
        <f>B4+(695*B6)</f>
        <v>696</v>
      </c>
      <c r="G709" s="223"/>
      <c r="H709" s="224"/>
    </row>
    <row r="710" spans="1:8" x14ac:dyDescent="0.2">
      <c r="A710" s="223"/>
      <c r="B710" s="223"/>
      <c r="C710" s="223"/>
      <c r="D710" s="246" t="s">
        <v>613</v>
      </c>
      <c r="E710" s="247" t="s">
        <v>200</v>
      </c>
      <c r="F710" s="249">
        <f>B4+(696*B6)</f>
        <v>697</v>
      </c>
      <c r="G710" s="223"/>
      <c r="H710" s="224"/>
    </row>
    <row r="711" spans="1:8" x14ac:dyDescent="0.2">
      <c r="A711" s="223"/>
      <c r="B711" s="223"/>
      <c r="C711" s="223"/>
      <c r="D711" s="246" t="s">
        <v>625</v>
      </c>
      <c r="E711" s="247" t="s">
        <v>200</v>
      </c>
      <c r="F711" s="249">
        <f>B4+(697*B6)</f>
        <v>698</v>
      </c>
      <c r="G711" s="223"/>
      <c r="H711" s="224"/>
    </row>
    <row r="712" spans="1:8" x14ac:dyDescent="0.2">
      <c r="A712" s="223"/>
      <c r="B712" s="223"/>
      <c r="C712" s="223"/>
      <c r="D712" s="246" t="s">
        <v>673</v>
      </c>
      <c r="E712" s="247" t="s">
        <v>200</v>
      </c>
      <c r="F712" s="249">
        <f>B4+(698*B6)</f>
        <v>699</v>
      </c>
      <c r="G712" s="223"/>
      <c r="H712" s="224"/>
    </row>
    <row r="713" spans="1:8" x14ac:dyDescent="0.2">
      <c r="A713" s="223"/>
      <c r="B713" s="223"/>
      <c r="C713" s="223"/>
      <c r="D713" s="246" t="s">
        <v>595</v>
      </c>
      <c r="E713" s="247" t="s">
        <v>200</v>
      </c>
      <c r="F713" s="249">
        <f>B4+(699*B6)</f>
        <v>700</v>
      </c>
      <c r="G713" s="223"/>
      <c r="H713" s="224"/>
    </row>
    <row r="714" spans="1:8" x14ac:dyDescent="0.2">
      <c r="A714" s="223"/>
      <c r="B714" s="223"/>
      <c r="C714" s="223"/>
      <c r="D714" s="246" t="s">
        <v>580</v>
      </c>
      <c r="E714" s="247" t="s">
        <v>200</v>
      </c>
      <c r="F714" s="249">
        <f>B4+(700*B6)</f>
        <v>701</v>
      </c>
      <c r="G714" s="223"/>
      <c r="H714" s="224"/>
    </row>
    <row r="715" spans="1:8" x14ac:dyDescent="0.2">
      <c r="A715" s="223"/>
      <c r="B715" s="223"/>
      <c r="C715" s="223"/>
      <c r="D715" s="246" t="s">
        <v>638</v>
      </c>
      <c r="E715" s="247" t="s">
        <v>200</v>
      </c>
      <c r="F715" s="249">
        <f>B4+(701*B6)</f>
        <v>702</v>
      </c>
      <c r="G715" s="223"/>
      <c r="H715" s="224"/>
    </row>
    <row r="716" spans="1:8" x14ac:dyDescent="0.2">
      <c r="A716" s="223"/>
      <c r="B716" s="223"/>
      <c r="C716" s="223"/>
      <c r="D716" s="246" t="s">
        <v>686</v>
      </c>
      <c r="E716" s="247" t="s">
        <v>200</v>
      </c>
      <c r="F716" s="249">
        <f>B4+(702*B6)</f>
        <v>703</v>
      </c>
      <c r="G716" s="223"/>
      <c r="H716" s="224"/>
    </row>
    <row r="717" spans="1:8" x14ac:dyDescent="0.2">
      <c r="A717" s="223"/>
      <c r="B717" s="223"/>
      <c r="C717" s="223"/>
      <c r="D717" s="246" t="s">
        <v>670</v>
      </c>
      <c r="E717" s="247" t="s">
        <v>200</v>
      </c>
      <c r="F717" s="249">
        <f>B4+(703*B6)</f>
        <v>704</v>
      </c>
      <c r="G717" s="223"/>
      <c r="H717" s="224"/>
    </row>
    <row r="718" spans="1:8" x14ac:dyDescent="0.2">
      <c r="A718" s="223"/>
      <c r="B718" s="223"/>
      <c r="C718" s="223"/>
      <c r="D718" s="246" t="s">
        <v>632</v>
      </c>
      <c r="E718" s="247" t="s">
        <v>200</v>
      </c>
      <c r="F718" s="249">
        <f>B4+(704*B6)</f>
        <v>705</v>
      </c>
      <c r="G718" s="223"/>
      <c r="H718" s="224"/>
    </row>
    <row r="719" spans="1:8" x14ac:dyDescent="0.2">
      <c r="A719" s="223"/>
      <c r="B719" s="223"/>
      <c r="C719" s="223"/>
      <c r="D719" s="246" t="s">
        <v>654</v>
      </c>
      <c r="E719" s="247" t="s">
        <v>200</v>
      </c>
      <c r="F719" s="249">
        <f>B4+(705*B6)</f>
        <v>706</v>
      </c>
      <c r="G719" s="223"/>
      <c r="H719" s="224"/>
    </row>
    <row r="720" spans="1:8" x14ac:dyDescent="0.2">
      <c r="A720" s="223"/>
      <c r="B720" s="223"/>
      <c r="C720" s="223"/>
      <c r="D720" s="246" t="s">
        <v>577</v>
      </c>
      <c r="E720" s="247" t="s">
        <v>200</v>
      </c>
      <c r="F720" s="249">
        <f>B4+(706*B6)</f>
        <v>707</v>
      </c>
      <c r="G720" s="223"/>
      <c r="H720" s="224"/>
    </row>
    <row r="721" spans="1:8" x14ac:dyDescent="0.2">
      <c r="A721" s="223"/>
      <c r="B721" s="223"/>
      <c r="C721" s="223"/>
      <c r="D721" s="246" t="s">
        <v>659</v>
      </c>
      <c r="E721" s="247" t="s">
        <v>200</v>
      </c>
      <c r="F721" s="249">
        <f>B4+(707*B6)</f>
        <v>708</v>
      </c>
      <c r="G721" s="223"/>
      <c r="H721" s="224"/>
    </row>
    <row r="722" spans="1:8" x14ac:dyDescent="0.2">
      <c r="A722" s="223"/>
      <c r="B722" s="223"/>
      <c r="C722" s="223"/>
      <c r="D722" s="246" t="s">
        <v>658</v>
      </c>
      <c r="E722" s="247" t="s">
        <v>200</v>
      </c>
      <c r="F722" s="249">
        <f>B4+(708*B6)</f>
        <v>709</v>
      </c>
      <c r="G722" s="223"/>
      <c r="H722" s="224"/>
    </row>
    <row r="723" spans="1:8" x14ac:dyDescent="0.2">
      <c r="A723" s="223"/>
      <c r="B723" s="223"/>
      <c r="C723" s="223"/>
      <c r="D723" s="246" t="s">
        <v>607</v>
      </c>
      <c r="E723" s="247" t="s">
        <v>200</v>
      </c>
      <c r="F723" s="249">
        <f>B4+(709*B6)</f>
        <v>710</v>
      </c>
      <c r="G723" s="223"/>
      <c r="H723" s="224"/>
    </row>
    <row r="724" spans="1:8" x14ac:dyDescent="0.2">
      <c r="A724" s="223"/>
      <c r="B724" s="223"/>
      <c r="C724" s="223"/>
      <c r="D724" s="246" t="s">
        <v>601</v>
      </c>
      <c r="E724" s="247" t="s">
        <v>200</v>
      </c>
      <c r="F724" s="249">
        <f>B4+(710*B6)</f>
        <v>711</v>
      </c>
      <c r="G724" s="223"/>
      <c r="H724" s="224"/>
    </row>
    <row r="725" spans="1:8" x14ac:dyDescent="0.2">
      <c r="A725" s="223"/>
      <c r="B725" s="223"/>
      <c r="C725" s="223"/>
      <c r="D725" s="246" t="s">
        <v>678</v>
      </c>
      <c r="E725" s="247" t="s">
        <v>200</v>
      </c>
      <c r="F725" s="249">
        <f>B4+(711*B6)</f>
        <v>712</v>
      </c>
      <c r="G725" s="223"/>
      <c r="H725" s="224"/>
    </row>
    <row r="726" spans="1:8" x14ac:dyDescent="0.2">
      <c r="A726" s="223"/>
      <c r="B726" s="223"/>
      <c r="C726" s="223"/>
      <c r="D726" s="246" t="s">
        <v>637</v>
      </c>
      <c r="E726" s="247" t="s">
        <v>200</v>
      </c>
      <c r="F726" s="249">
        <f>B4+(712*B6)</f>
        <v>713</v>
      </c>
      <c r="G726" s="223"/>
      <c r="H726" s="224"/>
    </row>
    <row r="727" spans="1:8" x14ac:dyDescent="0.2">
      <c r="A727" s="223"/>
      <c r="B727" s="223"/>
      <c r="C727" s="223"/>
      <c r="D727" s="246" t="s">
        <v>608</v>
      </c>
      <c r="E727" s="247" t="s">
        <v>200</v>
      </c>
      <c r="F727" s="249">
        <f>B4+(713*B6)</f>
        <v>714</v>
      </c>
      <c r="G727" s="223"/>
      <c r="H727" s="224"/>
    </row>
    <row r="728" spans="1:8" x14ac:dyDescent="0.2">
      <c r="A728" s="223"/>
      <c r="B728" s="223"/>
      <c r="C728" s="223"/>
      <c r="D728" s="246" t="s">
        <v>705</v>
      </c>
      <c r="E728" s="247" t="s">
        <v>200</v>
      </c>
      <c r="F728" s="249">
        <f>B4+(714*B6)</f>
        <v>715</v>
      </c>
      <c r="G728" s="223"/>
      <c r="H728" s="224"/>
    </row>
    <row r="729" spans="1:8" x14ac:dyDescent="0.2">
      <c r="A729" s="223"/>
      <c r="B729" s="223"/>
      <c r="C729" s="223"/>
      <c r="D729" s="246" t="s">
        <v>626</v>
      </c>
      <c r="E729" s="247" t="s">
        <v>200</v>
      </c>
      <c r="F729" s="249">
        <f>B4+(715*B6)</f>
        <v>716</v>
      </c>
      <c r="G729" s="223"/>
      <c r="H729" s="224"/>
    </row>
    <row r="730" spans="1:8" x14ac:dyDescent="0.2">
      <c r="A730" s="223"/>
      <c r="B730" s="223"/>
      <c r="C730" s="223"/>
      <c r="D730" s="246" t="s">
        <v>519</v>
      </c>
      <c r="E730" s="247" t="s">
        <v>200</v>
      </c>
      <c r="F730" s="249">
        <f>B4+(716*B6)</f>
        <v>717</v>
      </c>
      <c r="G730" s="223"/>
      <c r="H730" s="224"/>
    </row>
    <row r="731" spans="1:8" x14ac:dyDescent="0.2">
      <c r="A731" s="223"/>
      <c r="B731" s="223"/>
      <c r="C731" s="223"/>
      <c r="D731" s="246" t="s">
        <v>657</v>
      </c>
      <c r="E731" s="247" t="s">
        <v>200</v>
      </c>
      <c r="F731" s="249">
        <f>B4+(717*B6)</f>
        <v>718</v>
      </c>
      <c r="G731" s="223"/>
      <c r="H731" s="224"/>
    </row>
    <row r="732" spans="1:8" x14ac:dyDescent="0.2">
      <c r="A732" s="223"/>
      <c r="B732" s="223"/>
      <c r="C732" s="223"/>
      <c r="D732" s="246" t="s">
        <v>627</v>
      </c>
      <c r="E732" s="247" t="s">
        <v>200</v>
      </c>
      <c r="F732" s="249">
        <f>B4+(718*B6)</f>
        <v>719</v>
      </c>
      <c r="G732" s="223"/>
      <c r="H732" s="224"/>
    </row>
    <row r="733" spans="1:8" x14ac:dyDescent="0.2">
      <c r="A733" s="223"/>
      <c r="B733" s="223"/>
      <c r="C733" s="223"/>
      <c r="D733" s="246" t="s">
        <v>615</v>
      </c>
      <c r="E733" s="247" t="s">
        <v>200</v>
      </c>
      <c r="F733" s="249">
        <f>B4+(719*B6)</f>
        <v>720</v>
      </c>
      <c r="G733" s="223"/>
      <c r="H733" s="224"/>
    </row>
    <row r="734" spans="1:8" x14ac:dyDescent="0.2">
      <c r="A734" s="223"/>
      <c r="B734" s="223"/>
      <c r="C734" s="223"/>
      <c r="D734" s="246" t="s">
        <v>684</v>
      </c>
      <c r="E734" s="247" t="s">
        <v>200</v>
      </c>
      <c r="F734" s="249">
        <f>B4+(720*B6)</f>
        <v>721</v>
      </c>
      <c r="G734" s="223"/>
      <c r="H734" s="224"/>
    </row>
    <row r="735" spans="1:8" x14ac:dyDescent="0.2">
      <c r="A735" s="223"/>
      <c r="B735" s="223"/>
      <c r="C735" s="223"/>
      <c r="D735" s="246" t="s">
        <v>635</v>
      </c>
      <c r="E735" s="247" t="s">
        <v>200</v>
      </c>
      <c r="F735" s="249">
        <f>B4+(721*B6)</f>
        <v>722</v>
      </c>
      <c r="G735" s="223"/>
      <c r="H735" s="224"/>
    </row>
    <row r="736" spans="1:8" x14ac:dyDescent="0.2">
      <c r="A736" s="223"/>
      <c r="B736" s="223"/>
      <c r="C736" s="223"/>
      <c r="D736" s="246" t="s">
        <v>820</v>
      </c>
      <c r="E736" s="247" t="s">
        <v>200</v>
      </c>
      <c r="F736" s="249">
        <f>B4+(722*B6)</f>
        <v>723</v>
      </c>
      <c r="G736" s="223"/>
      <c r="H736" s="224"/>
    </row>
    <row r="737" spans="1:8" x14ac:dyDescent="0.2">
      <c r="A737" s="223"/>
      <c r="B737" s="223"/>
      <c r="C737" s="223"/>
      <c r="D737" s="246" t="s">
        <v>808</v>
      </c>
      <c r="E737" s="247" t="s">
        <v>200</v>
      </c>
      <c r="F737" s="249">
        <f>B4+(723*B6)</f>
        <v>724</v>
      </c>
      <c r="G737" s="223"/>
      <c r="H737" s="224"/>
    </row>
    <row r="738" spans="1:8" x14ac:dyDescent="0.2">
      <c r="A738" s="223"/>
      <c r="B738" s="223"/>
      <c r="C738" s="223"/>
      <c r="D738" s="246" t="s">
        <v>862</v>
      </c>
      <c r="E738" s="247" t="s">
        <v>200</v>
      </c>
      <c r="F738" s="249">
        <f>B4+(724*B6)</f>
        <v>725</v>
      </c>
      <c r="G738" s="223"/>
      <c r="H738" s="224"/>
    </row>
    <row r="739" spans="1:8" x14ac:dyDescent="0.2">
      <c r="A739" s="223"/>
      <c r="B739" s="223"/>
      <c r="C739" s="223"/>
      <c r="D739" s="246" t="s">
        <v>639</v>
      </c>
      <c r="E739" s="247" t="s">
        <v>200</v>
      </c>
      <c r="F739" s="249">
        <f>B4+(725*B6)</f>
        <v>726</v>
      </c>
      <c r="G739" s="223"/>
      <c r="H739" s="224"/>
    </row>
    <row r="740" spans="1:8" x14ac:dyDescent="0.2">
      <c r="A740" s="223"/>
      <c r="B740" s="223"/>
      <c r="C740" s="223"/>
      <c r="D740" s="246" t="s">
        <v>663</v>
      </c>
      <c r="E740" s="247" t="s">
        <v>200</v>
      </c>
      <c r="F740" s="249">
        <f>B4+(726*B6)</f>
        <v>727</v>
      </c>
      <c r="G740" s="223"/>
      <c r="H740" s="224"/>
    </row>
    <row r="741" spans="1:8" x14ac:dyDescent="0.2">
      <c r="A741" s="223"/>
      <c r="B741" s="223"/>
      <c r="C741" s="223"/>
      <c r="D741" s="246" t="s">
        <v>642</v>
      </c>
      <c r="E741" s="247" t="s">
        <v>200</v>
      </c>
      <c r="F741" s="249">
        <f>B4+(727*B6)</f>
        <v>728</v>
      </c>
      <c r="G741" s="223"/>
      <c r="H741" s="224"/>
    </row>
    <row r="742" spans="1:8" x14ac:dyDescent="0.2">
      <c r="A742" s="223"/>
      <c r="B742" s="223"/>
      <c r="C742" s="223"/>
      <c r="D742" s="246" t="s">
        <v>622</v>
      </c>
      <c r="E742" s="247" t="s">
        <v>200</v>
      </c>
      <c r="F742" s="249">
        <f>B4+(728*B6)</f>
        <v>729</v>
      </c>
      <c r="G742" s="223"/>
      <c r="H742" s="224"/>
    </row>
    <row r="743" spans="1:8" x14ac:dyDescent="0.2">
      <c r="A743" s="223"/>
      <c r="B743" s="223"/>
      <c r="C743" s="223"/>
      <c r="D743" s="246" t="s">
        <v>634</v>
      </c>
      <c r="E743" s="247" t="s">
        <v>200</v>
      </c>
      <c r="F743" s="249">
        <f>B4+(729*B6)</f>
        <v>730</v>
      </c>
      <c r="G743" s="223"/>
      <c r="H743" s="224"/>
    </row>
    <row r="744" spans="1:8" ht="12.75" x14ac:dyDescent="0.2">
      <c r="A744" s="252"/>
      <c r="B744" s="254"/>
      <c r="C744" s="231"/>
      <c r="D744" s="246" t="s">
        <v>648</v>
      </c>
      <c r="E744" s="247" t="s">
        <v>200</v>
      </c>
      <c r="F744" s="249">
        <f>B4+(730*B6)</f>
        <v>731</v>
      </c>
      <c r="G744" s="252"/>
      <c r="H744" s="253"/>
    </row>
    <row r="745" spans="1:8" x14ac:dyDescent="0.2">
      <c r="A745" s="2"/>
      <c r="B745" s="2"/>
      <c r="C745" s="2"/>
      <c r="D745" s="246" t="s">
        <v>616</v>
      </c>
      <c r="E745" s="247" t="s">
        <v>200</v>
      </c>
      <c r="F745" s="249">
        <f>B4+(731*B6)</f>
        <v>732</v>
      </c>
      <c r="G745" s="2"/>
    </row>
    <row r="746" spans="1:8" x14ac:dyDescent="0.2">
      <c r="A746" s="2"/>
      <c r="B746" s="2"/>
      <c r="C746" s="2"/>
      <c r="D746" s="246" t="s">
        <v>617</v>
      </c>
      <c r="E746" s="247" t="s">
        <v>200</v>
      </c>
      <c r="F746" s="249">
        <f>B4+(732*B6)</f>
        <v>733</v>
      </c>
      <c r="G746" s="2"/>
    </row>
    <row r="747" spans="1:8" x14ac:dyDescent="0.2">
      <c r="A747" s="2"/>
      <c r="B747" s="2"/>
      <c r="C747" s="2"/>
      <c r="D747" s="246" t="s">
        <v>661</v>
      </c>
      <c r="E747" s="247" t="s">
        <v>200</v>
      </c>
      <c r="F747" s="249">
        <f>B4+(733*B6)</f>
        <v>734</v>
      </c>
      <c r="G747" s="2"/>
    </row>
    <row r="748" spans="1:8" x14ac:dyDescent="0.2">
      <c r="A748" s="2"/>
      <c r="B748" s="2"/>
      <c r="C748" s="2"/>
      <c r="D748" s="246" t="s">
        <v>644</v>
      </c>
      <c r="E748" s="247" t="s">
        <v>200</v>
      </c>
      <c r="F748" s="249">
        <f>B4+(734*B6)</f>
        <v>735</v>
      </c>
      <c r="G748" s="2"/>
    </row>
    <row r="749" spans="1:8" x14ac:dyDescent="0.2">
      <c r="A749" s="2"/>
      <c r="B749" s="2"/>
      <c r="C749" s="2"/>
      <c r="D749" s="246" t="s">
        <v>652</v>
      </c>
      <c r="E749" s="247" t="s">
        <v>200</v>
      </c>
      <c r="F749" s="249">
        <f>B4+(735*B6)</f>
        <v>736</v>
      </c>
      <c r="G749" s="2"/>
    </row>
    <row r="750" spans="1:8" x14ac:dyDescent="0.2">
      <c r="A750" s="2"/>
      <c r="B750" s="2"/>
      <c r="C750" s="2"/>
      <c r="D750" s="246" t="s">
        <v>593</v>
      </c>
      <c r="E750" s="247" t="s">
        <v>200</v>
      </c>
      <c r="F750" s="249">
        <f>B4+(736*B6)</f>
        <v>737</v>
      </c>
      <c r="G750" s="2"/>
    </row>
    <row r="751" spans="1:8" x14ac:dyDescent="0.2">
      <c r="A751" s="2"/>
      <c r="B751" s="2"/>
      <c r="C751" s="2"/>
      <c r="D751" s="246" t="s">
        <v>656</v>
      </c>
      <c r="E751" s="247" t="s">
        <v>200</v>
      </c>
      <c r="F751" s="249">
        <f>B4+(737*B6)</f>
        <v>738</v>
      </c>
      <c r="G751" s="2"/>
    </row>
    <row r="752" spans="1:8" x14ac:dyDescent="0.2">
      <c r="A752" s="2"/>
      <c r="B752" s="2"/>
      <c r="C752" s="2"/>
      <c r="D752" s="246" t="s">
        <v>646</v>
      </c>
      <c r="E752" s="247" t="s">
        <v>200</v>
      </c>
      <c r="F752" s="249">
        <f>B4+(738*B6)</f>
        <v>739</v>
      </c>
      <c r="G752" s="2"/>
    </row>
    <row r="753" spans="1:7" x14ac:dyDescent="0.2">
      <c r="A753" s="2"/>
      <c r="B753" s="2"/>
      <c r="C753" s="2"/>
      <c r="D753" s="246" t="s">
        <v>647</v>
      </c>
      <c r="E753" s="247" t="s">
        <v>200</v>
      </c>
      <c r="F753" s="249">
        <f>B4+(739*B6)</f>
        <v>740</v>
      </c>
      <c r="G753" s="2"/>
    </row>
    <row r="754" spans="1:7" x14ac:dyDescent="0.2">
      <c r="A754" s="2"/>
      <c r="B754" s="2"/>
      <c r="C754" s="2"/>
      <c r="D754" s="246" t="s">
        <v>623</v>
      </c>
      <c r="E754" s="247" t="s">
        <v>200</v>
      </c>
      <c r="F754" s="249">
        <f>B4+(740*B6)</f>
        <v>741</v>
      </c>
      <c r="G754" s="2"/>
    </row>
    <row r="755" spans="1:7" x14ac:dyDescent="0.2">
      <c r="A755" s="2"/>
      <c r="B755" s="2"/>
      <c r="C755" s="2"/>
      <c r="D755" s="246" t="s">
        <v>653</v>
      </c>
      <c r="E755" s="247" t="s">
        <v>200</v>
      </c>
      <c r="F755" s="249">
        <f>B4+(741*B6)</f>
        <v>742</v>
      </c>
      <c r="G755" s="2"/>
    </row>
    <row r="756" spans="1:7" x14ac:dyDescent="0.2">
      <c r="A756" s="2"/>
      <c r="B756" s="2"/>
      <c r="C756" s="2"/>
      <c r="D756" s="246" t="s">
        <v>671</v>
      </c>
      <c r="E756" s="247" t="s">
        <v>200</v>
      </c>
      <c r="F756" s="249">
        <f>B4+(742*B6)</f>
        <v>743</v>
      </c>
      <c r="G756" s="2"/>
    </row>
    <row r="757" spans="1:7" x14ac:dyDescent="0.2">
      <c r="A757" s="2"/>
      <c r="B757" s="2"/>
      <c r="C757" s="2"/>
      <c r="D757" s="246" t="s">
        <v>672</v>
      </c>
      <c r="E757" s="247" t="s">
        <v>200</v>
      </c>
      <c r="F757" s="249">
        <f>B4+(743*B6)</f>
        <v>744</v>
      </c>
      <c r="G757" s="2"/>
    </row>
    <row r="758" spans="1:7" x14ac:dyDescent="0.2">
      <c r="A758" s="2"/>
      <c r="B758" s="2"/>
      <c r="C758" s="2"/>
      <c r="D758" s="246" t="s">
        <v>572</v>
      </c>
      <c r="E758" s="247" t="s">
        <v>200</v>
      </c>
      <c r="F758" s="249">
        <f>B4+(744*B6)</f>
        <v>745</v>
      </c>
      <c r="G758" s="2"/>
    </row>
    <row r="759" spans="1:7" x14ac:dyDescent="0.2">
      <c r="A759" s="2"/>
      <c r="B759" s="2"/>
      <c r="C759" s="2"/>
      <c r="D759" s="246" t="s">
        <v>665</v>
      </c>
      <c r="E759" s="247" t="s">
        <v>200</v>
      </c>
      <c r="F759" s="249">
        <f>B4+(745*B6)</f>
        <v>746</v>
      </c>
      <c r="G759" s="2"/>
    </row>
    <row r="760" spans="1:7" x14ac:dyDescent="0.2">
      <c r="A760" s="2"/>
      <c r="B760" s="2"/>
      <c r="C760" s="2"/>
      <c r="D760" s="246" t="s">
        <v>713</v>
      </c>
      <c r="E760" s="247" t="s">
        <v>200</v>
      </c>
      <c r="F760" s="249">
        <f>B4+(746*B6)</f>
        <v>747</v>
      </c>
      <c r="G760" s="2"/>
    </row>
    <row r="761" spans="1:7" x14ac:dyDescent="0.2">
      <c r="A761" s="2"/>
      <c r="B761" s="2"/>
      <c r="C761" s="2"/>
      <c r="D761" s="246" t="s">
        <v>624</v>
      </c>
      <c r="E761" s="247" t="s">
        <v>200</v>
      </c>
      <c r="F761" s="249">
        <f>B4+(747*B6)</f>
        <v>748</v>
      </c>
      <c r="G761" s="2"/>
    </row>
    <row r="762" spans="1:7" x14ac:dyDescent="0.2">
      <c r="A762" s="2"/>
      <c r="B762" s="2"/>
      <c r="C762" s="2"/>
      <c r="D762" s="246" t="s">
        <v>667</v>
      </c>
      <c r="E762" s="247" t="s">
        <v>200</v>
      </c>
      <c r="F762" s="249">
        <f>B4+(748*B6)</f>
        <v>749</v>
      </c>
      <c r="G762" s="2"/>
    </row>
    <row r="763" spans="1:7" x14ac:dyDescent="0.2">
      <c r="A763" s="2"/>
      <c r="B763" s="2"/>
      <c r="C763" s="2"/>
      <c r="D763" s="246" t="s">
        <v>640</v>
      </c>
      <c r="E763" s="247" t="s">
        <v>200</v>
      </c>
      <c r="F763" s="249">
        <f>B4+(749*B6)</f>
        <v>750</v>
      </c>
      <c r="G763" s="2"/>
    </row>
    <row r="764" spans="1:7" x14ac:dyDescent="0.2">
      <c r="A764" s="2"/>
      <c r="B764" s="2"/>
      <c r="C764" s="2"/>
      <c r="D764" s="246" t="s">
        <v>649</v>
      </c>
      <c r="E764" s="247" t="s">
        <v>200</v>
      </c>
      <c r="F764" s="249">
        <f>B4+(750*B6)</f>
        <v>751</v>
      </c>
      <c r="G764" s="2"/>
    </row>
    <row r="765" spans="1:7" x14ac:dyDescent="0.2">
      <c r="A765" s="2"/>
      <c r="B765" s="2"/>
      <c r="C765" s="2"/>
      <c r="D765" s="246" t="s">
        <v>813</v>
      </c>
      <c r="E765" s="247" t="s">
        <v>200</v>
      </c>
      <c r="F765" s="249">
        <f>B4+(751*B6)</f>
        <v>752</v>
      </c>
      <c r="G765" s="2"/>
    </row>
    <row r="766" spans="1:7" x14ac:dyDescent="0.2">
      <c r="A766" s="2"/>
      <c r="B766" s="2"/>
      <c r="C766" s="2"/>
      <c r="D766" s="246" t="s">
        <v>801</v>
      </c>
      <c r="E766" s="247" t="s">
        <v>200</v>
      </c>
      <c r="F766" s="249">
        <f>B4+(752*B6)</f>
        <v>753</v>
      </c>
      <c r="G766" s="2"/>
    </row>
    <row r="767" spans="1:7" x14ac:dyDescent="0.2">
      <c r="A767" s="2"/>
      <c r="B767" s="2"/>
      <c r="C767" s="2"/>
      <c r="D767" s="246" t="s">
        <v>834</v>
      </c>
      <c r="E767" s="247" t="s">
        <v>200</v>
      </c>
      <c r="F767" s="249">
        <f>B4+(753*B6)</f>
        <v>754</v>
      </c>
      <c r="G767" s="2"/>
    </row>
    <row r="768" spans="1:7" x14ac:dyDescent="0.2">
      <c r="A768" s="2"/>
      <c r="B768" s="2"/>
      <c r="C768" s="2"/>
      <c r="D768" s="246" t="s">
        <v>821</v>
      </c>
      <c r="E768" s="247" t="s">
        <v>200</v>
      </c>
      <c r="F768" s="249">
        <f>B4+(754*B6)</f>
        <v>755</v>
      </c>
      <c r="G768" s="2"/>
    </row>
    <row r="769" spans="1:7" x14ac:dyDescent="0.2">
      <c r="A769" s="2"/>
      <c r="B769" s="2"/>
      <c r="C769" s="2"/>
      <c r="D769" s="246" t="s">
        <v>807</v>
      </c>
      <c r="E769" s="247" t="s">
        <v>200</v>
      </c>
      <c r="F769" s="249">
        <f>B4+(755*B6)</f>
        <v>756</v>
      </c>
      <c r="G769" s="2"/>
    </row>
    <row r="770" spans="1:7" x14ac:dyDescent="0.2">
      <c r="A770" s="2"/>
      <c r="B770" s="2"/>
      <c r="C770" s="2"/>
      <c r="D770" s="246" t="s">
        <v>823</v>
      </c>
      <c r="E770" s="247" t="s">
        <v>200</v>
      </c>
      <c r="F770" s="249">
        <f>B4+(756*B6)</f>
        <v>757</v>
      </c>
      <c r="G770" s="2"/>
    </row>
    <row r="771" spans="1:7" x14ac:dyDescent="0.2">
      <c r="A771" s="2"/>
      <c r="B771" s="2"/>
      <c r="C771" s="2"/>
      <c r="D771" s="246" t="s">
        <v>805</v>
      </c>
      <c r="E771" s="247" t="s">
        <v>200</v>
      </c>
      <c r="F771" s="249">
        <f>B4+(757*B6)</f>
        <v>758</v>
      </c>
      <c r="G771" s="2"/>
    </row>
    <row r="772" spans="1:7" x14ac:dyDescent="0.2">
      <c r="A772" s="2"/>
      <c r="B772" s="2"/>
      <c r="C772" s="2"/>
      <c r="D772" s="246" t="s">
        <v>727</v>
      </c>
      <c r="E772" s="247" t="s">
        <v>200</v>
      </c>
      <c r="F772" s="249">
        <f>B4+(758*B6)</f>
        <v>759</v>
      </c>
      <c r="G772" s="2"/>
    </row>
    <row r="773" spans="1:7" x14ac:dyDescent="0.2">
      <c r="A773" s="2"/>
      <c r="B773" s="2"/>
      <c r="C773" s="2"/>
      <c r="D773" s="246" t="s">
        <v>794</v>
      </c>
      <c r="E773" s="247" t="s">
        <v>200</v>
      </c>
      <c r="F773" s="249">
        <f>B4+(759*B6)</f>
        <v>760</v>
      </c>
      <c r="G773" s="2"/>
    </row>
    <row r="774" spans="1:7" x14ac:dyDescent="0.2">
      <c r="A774" s="2"/>
      <c r="B774" s="2"/>
      <c r="C774" s="2"/>
      <c r="D774" s="246" t="s">
        <v>730</v>
      </c>
      <c r="E774" s="247" t="s">
        <v>200</v>
      </c>
      <c r="F774" s="249">
        <f>B4+(760*B6)</f>
        <v>761</v>
      </c>
      <c r="G774" s="2"/>
    </row>
    <row r="775" spans="1:7" x14ac:dyDescent="0.2">
      <c r="A775" s="2"/>
      <c r="B775" s="2"/>
      <c r="C775" s="2"/>
      <c r="D775" s="246" t="s">
        <v>791</v>
      </c>
      <c r="E775" s="247" t="s">
        <v>200</v>
      </c>
      <c r="F775" s="249">
        <f>B4+(761*B6)</f>
        <v>762</v>
      </c>
      <c r="G775" s="2"/>
    </row>
    <row r="776" spans="1:7" x14ac:dyDescent="0.2">
      <c r="A776" s="2"/>
      <c r="B776" s="2"/>
      <c r="C776" s="2"/>
      <c r="D776" s="246" t="s">
        <v>742</v>
      </c>
      <c r="E776" s="247" t="s">
        <v>200</v>
      </c>
      <c r="F776" s="249">
        <f>B4+(762*B6)</f>
        <v>763</v>
      </c>
      <c r="G776" s="2"/>
    </row>
    <row r="777" spans="1:7" x14ac:dyDescent="0.2">
      <c r="A777" s="2"/>
      <c r="B777" s="2"/>
      <c r="C777" s="2"/>
      <c r="D777" s="246" t="s">
        <v>779</v>
      </c>
      <c r="E777" s="247" t="s">
        <v>200</v>
      </c>
      <c r="F777" s="249">
        <f>B4+(763*B6)</f>
        <v>764</v>
      </c>
      <c r="G777" s="2"/>
    </row>
    <row r="778" spans="1:7" x14ac:dyDescent="0.2">
      <c r="A778" s="2"/>
      <c r="B778" s="2"/>
      <c r="C778" s="2"/>
      <c r="D778" s="246" t="s">
        <v>745</v>
      </c>
      <c r="E778" s="247" t="s">
        <v>200</v>
      </c>
      <c r="F778" s="249">
        <f>B4+(764*B6)</f>
        <v>765</v>
      </c>
      <c r="G778" s="2"/>
    </row>
    <row r="779" spans="1:7" x14ac:dyDescent="0.2">
      <c r="A779" s="2"/>
      <c r="B779" s="2"/>
      <c r="C779" s="2"/>
      <c r="D779" s="246" t="s">
        <v>776</v>
      </c>
      <c r="E779" s="247" t="s">
        <v>200</v>
      </c>
      <c r="F779" s="249">
        <f>B4+(765*B6)</f>
        <v>766</v>
      </c>
      <c r="G779" s="2"/>
    </row>
    <row r="780" spans="1:7" x14ac:dyDescent="0.2">
      <c r="A780" s="2"/>
      <c r="B780" s="2"/>
      <c r="C780" s="2"/>
      <c r="D780" s="246" t="s">
        <v>758</v>
      </c>
      <c r="E780" s="247" t="s">
        <v>200</v>
      </c>
      <c r="F780" s="249">
        <f>B4+(766*B6)</f>
        <v>767</v>
      </c>
      <c r="G780" s="2"/>
    </row>
    <row r="781" spans="1:7" x14ac:dyDescent="0.2">
      <c r="A781" s="2"/>
      <c r="B781" s="2"/>
      <c r="C781" s="2"/>
      <c r="D781" s="246" t="s">
        <v>761</v>
      </c>
      <c r="E781" s="247" t="s">
        <v>200</v>
      </c>
      <c r="F781" s="249">
        <f>B4+(767*B6)</f>
        <v>768</v>
      </c>
      <c r="G781" s="2"/>
    </row>
    <row r="782" spans="1:7" x14ac:dyDescent="0.2">
      <c r="A782" s="2"/>
      <c r="B782" s="2"/>
      <c r="C782" s="2"/>
      <c r="D782" s="246" t="s">
        <v>753</v>
      </c>
      <c r="E782" s="247" t="s">
        <v>200</v>
      </c>
      <c r="F782" s="249">
        <f>B4+(768*B6)</f>
        <v>769</v>
      </c>
      <c r="G782" s="2"/>
    </row>
    <row r="783" spans="1:7" x14ac:dyDescent="0.2">
      <c r="A783" s="2"/>
      <c r="B783" s="2"/>
      <c r="C783" s="2"/>
      <c r="D783" s="246" t="s">
        <v>750</v>
      </c>
      <c r="E783" s="247" t="s">
        <v>200</v>
      </c>
      <c r="F783" s="249">
        <f>B4+(769*B6)</f>
        <v>770</v>
      </c>
      <c r="G783" s="2"/>
    </row>
    <row r="784" spans="1:7" x14ac:dyDescent="0.2">
      <c r="A784" s="2"/>
      <c r="B784" s="2"/>
      <c r="C784" s="2"/>
      <c r="D784" s="246" t="s">
        <v>733</v>
      </c>
      <c r="E784" s="247" t="s">
        <v>200</v>
      </c>
      <c r="F784" s="249">
        <f>B4+(770*B6)</f>
        <v>771</v>
      </c>
      <c r="G784" s="2"/>
    </row>
    <row r="785" spans="1:7" x14ac:dyDescent="0.2">
      <c r="A785" s="2"/>
      <c r="B785" s="2"/>
      <c r="C785" s="2"/>
      <c r="D785" s="246" t="s">
        <v>771</v>
      </c>
      <c r="E785" s="247" t="s">
        <v>200</v>
      </c>
      <c r="F785" s="249">
        <f>B4+(771*B6)</f>
        <v>772</v>
      </c>
      <c r="G785" s="2"/>
    </row>
    <row r="786" spans="1:7" x14ac:dyDescent="0.2">
      <c r="A786" s="2"/>
      <c r="B786" s="2"/>
      <c r="C786" s="2"/>
      <c r="D786" s="246" t="s">
        <v>737</v>
      </c>
      <c r="E786" s="247" t="s">
        <v>200</v>
      </c>
      <c r="F786" s="249">
        <f>B4+(772*B6)</f>
        <v>773</v>
      </c>
      <c r="G786" s="2"/>
    </row>
    <row r="787" spans="1:7" x14ac:dyDescent="0.2">
      <c r="A787" s="2"/>
      <c r="B787" s="2"/>
      <c r="C787" s="2"/>
      <c r="D787" s="246" t="s">
        <v>768</v>
      </c>
      <c r="E787" s="247" t="s">
        <v>200</v>
      </c>
      <c r="F787" s="249">
        <f>B4+(773*B6)</f>
        <v>774</v>
      </c>
      <c r="G787" s="2"/>
    </row>
    <row r="788" spans="1:7" x14ac:dyDescent="0.2">
      <c r="A788" s="2"/>
      <c r="B788" s="2"/>
      <c r="C788" s="2"/>
      <c r="D788" s="246" t="s">
        <v>719</v>
      </c>
      <c r="E788" s="247" t="s">
        <v>200</v>
      </c>
      <c r="F788" s="249">
        <f>B4+(774*B6)</f>
        <v>775</v>
      </c>
      <c r="G788" s="2"/>
    </row>
    <row r="789" spans="1:7" x14ac:dyDescent="0.2">
      <c r="A789" s="2"/>
      <c r="B789" s="2"/>
      <c r="C789" s="2"/>
      <c r="D789" s="246" t="s">
        <v>786</v>
      </c>
      <c r="E789" s="247" t="s">
        <v>200</v>
      </c>
      <c r="F789" s="249">
        <f>B4+(775*B6)</f>
        <v>776</v>
      </c>
      <c r="G789" s="2"/>
    </row>
    <row r="790" spans="1:7" x14ac:dyDescent="0.2">
      <c r="A790" s="2"/>
      <c r="B790" s="2"/>
      <c r="C790" s="2"/>
      <c r="D790" s="246" t="s">
        <v>722</v>
      </c>
      <c r="E790" s="247" t="s">
        <v>200</v>
      </c>
      <c r="F790" s="249">
        <f>B4+(776*B6)</f>
        <v>777</v>
      </c>
      <c r="G790" s="2"/>
    </row>
    <row r="791" spans="1:7" x14ac:dyDescent="0.2">
      <c r="A791" s="2"/>
      <c r="B791" s="2"/>
      <c r="C791" s="2"/>
      <c r="D791" s="246" t="s">
        <v>783</v>
      </c>
      <c r="E791" s="247" t="s">
        <v>200</v>
      </c>
      <c r="F791" s="249">
        <f>B4+(777*B6)</f>
        <v>778</v>
      </c>
      <c r="G791" s="2"/>
    </row>
    <row r="792" spans="1:7" x14ac:dyDescent="0.2">
      <c r="A792" s="2"/>
      <c r="B792" s="2"/>
      <c r="C792" s="2"/>
      <c r="D792" s="246" t="s">
        <v>814</v>
      </c>
      <c r="E792" s="247" t="s">
        <v>200</v>
      </c>
      <c r="F792" s="249">
        <f>B4+(778*B6)</f>
        <v>779</v>
      </c>
      <c r="G792" s="2"/>
    </row>
    <row r="793" spans="1:7" x14ac:dyDescent="0.2">
      <c r="A793" s="2"/>
      <c r="B793" s="2"/>
      <c r="C793" s="2"/>
      <c r="D793" s="246" t="s">
        <v>800</v>
      </c>
      <c r="E793" s="247" t="s">
        <v>200</v>
      </c>
      <c r="F793" s="249">
        <f>B4+(779*B6)</f>
        <v>780</v>
      </c>
      <c r="G793" s="2"/>
    </row>
    <row r="794" spans="1:7" x14ac:dyDescent="0.2">
      <c r="A794" s="2"/>
      <c r="B794" s="2"/>
      <c r="C794" s="2"/>
      <c r="D794" s="246" t="s">
        <v>816</v>
      </c>
      <c r="E794" s="247" t="s">
        <v>200</v>
      </c>
      <c r="F794" s="249">
        <f>B4+(780*B6)</f>
        <v>781</v>
      </c>
      <c r="G794" s="2"/>
    </row>
    <row r="795" spans="1:7" x14ac:dyDescent="0.2">
      <c r="A795" s="2"/>
      <c r="B795" s="2"/>
      <c r="C795" s="2"/>
      <c r="D795" s="246" t="s">
        <v>798</v>
      </c>
      <c r="E795" s="247" t="s">
        <v>200</v>
      </c>
      <c r="F795" s="249">
        <f>B4+(781*B6)</f>
        <v>782</v>
      </c>
      <c r="G795" s="2"/>
    </row>
    <row r="796" spans="1:7" x14ac:dyDescent="0.2">
      <c r="A796" s="2"/>
      <c r="B796" s="2"/>
      <c r="C796" s="2"/>
      <c r="D796" s="246" t="s">
        <v>853</v>
      </c>
      <c r="E796" s="247" t="s">
        <v>200</v>
      </c>
      <c r="F796" s="249">
        <f>B4+(782*B6)</f>
        <v>783</v>
      </c>
      <c r="G796" s="2"/>
    </row>
    <row r="797" spans="1:7" x14ac:dyDescent="0.2">
      <c r="A797" s="2"/>
      <c r="B797" s="2"/>
      <c r="C797" s="2"/>
      <c r="D797" s="246" t="s">
        <v>812</v>
      </c>
      <c r="E797" s="247" t="s">
        <v>200</v>
      </c>
      <c r="F797" s="249">
        <f>B4+(783*B6)</f>
        <v>784</v>
      </c>
      <c r="G797" s="2"/>
    </row>
    <row r="798" spans="1:7" x14ac:dyDescent="0.2">
      <c r="A798" s="2"/>
      <c r="B798" s="2"/>
      <c r="C798" s="2"/>
      <c r="D798" s="246" t="s">
        <v>802</v>
      </c>
      <c r="E798" s="247" t="s">
        <v>200</v>
      </c>
      <c r="F798" s="249">
        <f>B4+(784*B6)</f>
        <v>785</v>
      </c>
      <c r="G798" s="2"/>
    </row>
    <row r="799" spans="1:7" x14ac:dyDescent="0.2">
      <c r="A799" s="2"/>
      <c r="B799" s="2"/>
      <c r="C799" s="2"/>
      <c r="D799" s="246" t="s">
        <v>817</v>
      </c>
      <c r="E799" s="247" t="s">
        <v>200</v>
      </c>
      <c r="F799" s="249">
        <f>B4+(785*B6)</f>
        <v>786</v>
      </c>
      <c r="G799" s="2"/>
    </row>
    <row r="800" spans="1:7" x14ac:dyDescent="0.2">
      <c r="A800" s="2"/>
      <c r="B800" s="2"/>
      <c r="C800" s="2"/>
      <c r="D800" s="246" t="s">
        <v>797</v>
      </c>
      <c r="E800" s="247" t="s">
        <v>200</v>
      </c>
      <c r="F800" s="249">
        <f>B4+(786*B6)</f>
        <v>787</v>
      </c>
      <c r="G800" s="2"/>
    </row>
    <row r="801" spans="1:7" ht="15" x14ac:dyDescent="0.2">
      <c r="A801" s="2"/>
      <c r="B801" s="2"/>
      <c r="C801" s="2"/>
      <c r="D801" s="246" t="s">
        <v>874</v>
      </c>
      <c r="E801" s="247" t="s">
        <v>200</v>
      </c>
      <c r="F801" s="249">
        <f>B4+(787*B6)</f>
        <v>788</v>
      </c>
      <c r="G801" s="2"/>
    </row>
    <row r="802" spans="1:7" ht="15" x14ac:dyDescent="0.2">
      <c r="A802" s="2"/>
      <c r="B802" s="2"/>
      <c r="C802" s="2"/>
      <c r="D802" s="246" t="s">
        <v>875</v>
      </c>
      <c r="E802" s="247" t="s">
        <v>200</v>
      </c>
      <c r="F802" s="249">
        <f>B4+(788*B6)</f>
        <v>789</v>
      </c>
      <c r="G802" s="2"/>
    </row>
    <row r="803" spans="1:7" x14ac:dyDescent="0.2">
      <c r="A803" s="2"/>
      <c r="B803" s="2"/>
      <c r="C803" s="2"/>
      <c r="D803" s="246" t="s">
        <v>723</v>
      </c>
      <c r="E803" s="247" t="s">
        <v>200</v>
      </c>
      <c r="F803" s="249">
        <f>B4+(789*B6)</f>
        <v>790</v>
      </c>
      <c r="G803" s="2"/>
    </row>
    <row r="804" spans="1:7" ht="15" x14ac:dyDescent="0.2">
      <c r="A804" s="2"/>
      <c r="B804" s="2"/>
      <c r="C804" s="2"/>
      <c r="D804" s="246" t="s">
        <v>876</v>
      </c>
      <c r="E804" s="247" t="s">
        <v>200</v>
      </c>
      <c r="F804" s="249">
        <f>B4+(790*B6)</f>
        <v>791</v>
      </c>
      <c r="G804" s="2"/>
    </row>
    <row r="805" spans="1:7" ht="15" x14ac:dyDescent="0.2">
      <c r="A805" s="2"/>
      <c r="B805" s="2"/>
      <c r="C805" s="2"/>
      <c r="D805" s="246" t="s">
        <v>877</v>
      </c>
      <c r="E805" s="247" t="s">
        <v>200</v>
      </c>
      <c r="F805" s="249">
        <f>B4+(791*B6)</f>
        <v>792</v>
      </c>
      <c r="G805" s="2"/>
    </row>
    <row r="806" spans="1:7" x14ac:dyDescent="0.2">
      <c r="A806" s="2"/>
      <c r="B806" s="2"/>
      <c r="C806" s="2"/>
      <c r="D806" s="246" t="s">
        <v>772</v>
      </c>
      <c r="E806" s="247" t="s">
        <v>200</v>
      </c>
      <c r="F806" s="249">
        <f>B4+(792*B6)</f>
        <v>793</v>
      </c>
      <c r="G806" s="2"/>
    </row>
    <row r="807" spans="1:7" ht="15" x14ac:dyDescent="0.2">
      <c r="A807" s="2"/>
      <c r="B807" s="2"/>
      <c r="C807" s="2"/>
      <c r="D807" s="246" t="s">
        <v>878</v>
      </c>
      <c r="E807" s="247" t="s">
        <v>200</v>
      </c>
      <c r="F807" s="249">
        <f>B4+(793*B6)</f>
        <v>794</v>
      </c>
      <c r="G807" s="2"/>
    </row>
    <row r="808" spans="1:7" ht="15" x14ac:dyDescent="0.2">
      <c r="A808" s="2"/>
      <c r="B808" s="2"/>
      <c r="C808" s="2"/>
      <c r="D808" s="246" t="s">
        <v>879</v>
      </c>
      <c r="E808" s="247" t="s">
        <v>200</v>
      </c>
      <c r="F808" s="249">
        <f>B4+(794*B6)</f>
        <v>795</v>
      </c>
      <c r="G808" s="2"/>
    </row>
    <row r="809" spans="1:7" x14ac:dyDescent="0.2">
      <c r="A809" s="2"/>
      <c r="B809" s="2"/>
      <c r="C809" s="2"/>
      <c r="D809" s="246" t="s">
        <v>749</v>
      </c>
      <c r="E809" s="247" t="s">
        <v>200</v>
      </c>
      <c r="F809" s="249">
        <f>B4+(795*B6)</f>
        <v>796</v>
      </c>
      <c r="G809" s="2"/>
    </row>
    <row r="810" spans="1:7" ht="15" x14ac:dyDescent="0.2">
      <c r="A810" s="2"/>
      <c r="B810" s="2"/>
      <c r="C810" s="2"/>
      <c r="D810" s="246" t="s">
        <v>880</v>
      </c>
      <c r="E810" s="247" t="s">
        <v>200</v>
      </c>
      <c r="F810" s="249">
        <f>B4+(796*B6)</f>
        <v>797</v>
      </c>
      <c r="G810" s="2"/>
    </row>
    <row r="811" spans="1:7" ht="15" x14ac:dyDescent="0.2">
      <c r="A811" s="2"/>
      <c r="B811" s="2"/>
      <c r="C811" s="2"/>
      <c r="D811" s="246" t="s">
        <v>881</v>
      </c>
      <c r="E811" s="247" t="s">
        <v>200</v>
      </c>
      <c r="F811" s="249">
        <f>B4+(797*B6)</f>
        <v>798</v>
      </c>
      <c r="G811" s="2"/>
    </row>
    <row r="812" spans="1:7" x14ac:dyDescent="0.2">
      <c r="A812" s="2"/>
      <c r="B812" s="2"/>
      <c r="C812" s="2"/>
      <c r="D812" s="246" t="s">
        <v>757</v>
      </c>
      <c r="E812" s="247" t="s">
        <v>200</v>
      </c>
      <c r="F812" s="249">
        <f>B4+(798*B6)</f>
        <v>799</v>
      </c>
      <c r="G812" s="2"/>
    </row>
    <row r="813" spans="1:7" ht="15" x14ac:dyDescent="0.2">
      <c r="A813" s="2"/>
      <c r="B813" s="2"/>
      <c r="C813" s="2"/>
      <c r="D813" s="246" t="s">
        <v>882</v>
      </c>
      <c r="E813" s="247" t="s">
        <v>200</v>
      </c>
      <c r="F813" s="249">
        <f>B4+(799*B6)</f>
        <v>800</v>
      </c>
      <c r="G813" s="2"/>
    </row>
    <row r="814" spans="1:7" ht="15" x14ac:dyDescent="0.2">
      <c r="A814" s="2"/>
      <c r="B814" s="2"/>
      <c r="C814" s="2"/>
      <c r="D814" s="246" t="s">
        <v>883</v>
      </c>
      <c r="E814" s="247" t="s">
        <v>200</v>
      </c>
      <c r="F814" s="249">
        <f>B4+(800*B6)</f>
        <v>801</v>
      </c>
      <c r="G814" s="2"/>
    </row>
    <row r="815" spans="1:7" x14ac:dyDescent="0.2">
      <c r="A815" s="2"/>
      <c r="B815" s="2"/>
      <c r="C815" s="2"/>
      <c r="D815" s="246" t="s">
        <v>746</v>
      </c>
      <c r="E815" s="247" t="s">
        <v>200</v>
      </c>
      <c r="F815" s="249">
        <f>B4+(801*B6)</f>
        <v>802</v>
      </c>
      <c r="G815" s="2"/>
    </row>
    <row r="816" spans="1:7" ht="15" x14ac:dyDescent="0.2">
      <c r="A816" s="2"/>
      <c r="B816" s="2"/>
      <c r="C816" s="2"/>
      <c r="D816" s="246" t="s">
        <v>884</v>
      </c>
      <c r="E816" s="247" t="s">
        <v>200</v>
      </c>
      <c r="F816" s="249">
        <f>B4+(802*B6)</f>
        <v>803</v>
      </c>
      <c r="G816" s="2"/>
    </row>
    <row r="817" spans="1:7" ht="15" x14ac:dyDescent="0.2">
      <c r="A817" s="2"/>
      <c r="B817" s="2"/>
      <c r="C817" s="2"/>
      <c r="D817" s="246" t="s">
        <v>885</v>
      </c>
      <c r="E817" s="247" t="s">
        <v>200</v>
      </c>
      <c r="F817" s="249">
        <f>B4+(803*B6)</f>
        <v>804</v>
      </c>
      <c r="G817" s="2"/>
    </row>
    <row r="818" spans="1:7" x14ac:dyDescent="0.2">
      <c r="A818" s="2"/>
      <c r="B818" s="2"/>
      <c r="C818" s="2"/>
      <c r="D818" s="246" t="s">
        <v>795</v>
      </c>
      <c r="E818" s="247" t="s">
        <v>200</v>
      </c>
      <c r="F818" s="249">
        <f>B4+(804*B6)</f>
        <v>805</v>
      </c>
      <c r="G818" s="2"/>
    </row>
    <row r="819" spans="1:7" ht="15" x14ac:dyDescent="0.2">
      <c r="A819" s="2"/>
      <c r="B819" s="2"/>
      <c r="C819" s="2"/>
      <c r="D819" s="246" t="s">
        <v>886</v>
      </c>
      <c r="E819" s="247" t="s">
        <v>200</v>
      </c>
      <c r="F819" s="249">
        <f>B4+(805*B6)</f>
        <v>806</v>
      </c>
      <c r="G819" s="2"/>
    </row>
    <row r="820" spans="1:7" ht="15" x14ac:dyDescent="0.2">
      <c r="A820" s="2"/>
      <c r="B820" s="2"/>
      <c r="C820" s="2"/>
      <c r="D820" s="246" t="s">
        <v>887</v>
      </c>
      <c r="E820" s="247" t="s">
        <v>200</v>
      </c>
      <c r="F820" s="249">
        <f>B4+(806*B6)</f>
        <v>807</v>
      </c>
      <c r="G820" s="2"/>
    </row>
    <row r="821" spans="1:7" x14ac:dyDescent="0.2">
      <c r="A821" s="2"/>
      <c r="B821" s="2"/>
      <c r="C821" s="2"/>
      <c r="D821" s="246" t="s">
        <v>819</v>
      </c>
      <c r="E821" s="247" t="s">
        <v>200</v>
      </c>
      <c r="F821" s="249">
        <f>B4+(807*B6)</f>
        <v>808</v>
      </c>
      <c r="G821" s="2"/>
    </row>
    <row r="822" spans="1:7" ht="15" x14ac:dyDescent="0.2">
      <c r="A822" s="2"/>
      <c r="B822" s="2"/>
      <c r="C822" s="2"/>
      <c r="D822" s="246" t="s">
        <v>888</v>
      </c>
      <c r="E822" s="247" t="s">
        <v>200</v>
      </c>
      <c r="F822" s="249">
        <f>B4+(808*B6)</f>
        <v>809</v>
      </c>
      <c r="G822" s="2"/>
    </row>
    <row r="823" spans="1:7" ht="15" x14ac:dyDescent="0.2">
      <c r="A823" s="2"/>
      <c r="B823" s="2"/>
      <c r="C823" s="2"/>
      <c r="D823" s="246" t="s">
        <v>889</v>
      </c>
      <c r="E823" s="247" t="s">
        <v>200</v>
      </c>
      <c r="F823" s="249">
        <f>B4+(809*B6)</f>
        <v>810</v>
      </c>
      <c r="G823" s="2"/>
    </row>
    <row r="824" spans="1:7" x14ac:dyDescent="0.2">
      <c r="A824" s="2"/>
      <c r="B824" s="2"/>
      <c r="C824" s="2"/>
      <c r="D824" s="246" t="s">
        <v>804</v>
      </c>
      <c r="E824" s="247" t="s">
        <v>200</v>
      </c>
      <c r="F824" s="249">
        <f>B4+(810*B6)</f>
        <v>811</v>
      </c>
      <c r="G824" s="2"/>
    </row>
    <row r="825" spans="1:7" ht="15" x14ac:dyDescent="0.2">
      <c r="A825" s="2"/>
      <c r="B825" s="2"/>
      <c r="C825" s="2"/>
      <c r="D825" s="246" t="s">
        <v>890</v>
      </c>
      <c r="E825" s="247" t="s">
        <v>200</v>
      </c>
      <c r="F825" s="249">
        <f>B4+(811*B6)</f>
        <v>812</v>
      </c>
      <c r="G825" s="2"/>
    </row>
    <row r="826" spans="1:7" x14ac:dyDescent="0.2">
      <c r="A826" s="2"/>
      <c r="B826" s="2"/>
      <c r="C826" s="2"/>
      <c r="D826" s="246" t="s">
        <v>836</v>
      </c>
      <c r="E826" s="247" t="s">
        <v>200</v>
      </c>
      <c r="F826" s="249">
        <f>B4+(812*B6)</f>
        <v>813</v>
      </c>
      <c r="G826" s="2"/>
    </row>
    <row r="827" spans="1:7" x14ac:dyDescent="0.2">
      <c r="A827" s="2"/>
      <c r="B827" s="2"/>
      <c r="C827" s="2"/>
      <c r="D827" s="246" t="s">
        <v>873</v>
      </c>
      <c r="E827" s="247" t="s">
        <v>200</v>
      </c>
      <c r="F827" s="249">
        <f>B4+(813*B6)</f>
        <v>814</v>
      </c>
      <c r="G827" s="2"/>
    </row>
    <row r="828" spans="1:7" ht="15" x14ac:dyDescent="0.2">
      <c r="A828" s="2"/>
      <c r="B828" s="2"/>
      <c r="C828" s="2"/>
      <c r="D828" s="246" t="s">
        <v>891</v>
      </c>
      <c r="E828" s="247" t="s">
        <v>200</v>
      </c>
      <c r="F828" s="249">
        <f>B4+(814*B6)</f>
        <v>815</v>
      </c>
      <c r="G828" s="2"/>
    </row>
    <row r="829" spans="1:7" x14ac:dyDescent="0.2">
      <c r="A829" s="2"/>
      <c r="B829" s="2"/>
      <c r="C829" s="2"/>
      <c r="D829" s="246" t="s">
        <v>854</v>
      </c>
      <c r="E829" s="247" t="s">
        <v>200</v>
      </c>
      <c r="F829" s="249">
        <f>B4+(815*B6)</f>
        <v>816</v>
      </c>
      <c r="G829" s="2"/>
    </row>
    <row r="830" spans="1:7" x14ac:dyDescent="0.2">
      <c r="A830" s="2"/>
      <c r="B830" s="2"/>
      <c r="C830" s="2"/>
      <c r="D830" s="246" t="s">
        <v>844</v>
      </c>
      <c r="E830" s="247" t="s">
        <v>200</v>
      </c>
      <c r="F830" s="249">
        <f>B4+(816*B6)</f>
        <v>817</v>
      </c>
      <c r="G830" s="2"/>
    </row>
    <row r="831" spans="1:7" ht="15" x14ac:dyDescent="0.2">
      <c r="A831" s="2"/>
      <c r="B831" s="2"/>
      <c r="C831" s="2"/>
      <c r="D831" s="246" t="s">
        <v>892</v>
      </c>
      <c r="E831" s="247" t="s">
        <v>200</v>
      </c>
      <c r="F831" s="249">
        <f>B4+(817*B6)</f>
        <v>818</v>
      </c>
      <c r="G831" s="2"/>
    </row>
    <row r="832" spans="1:7" x14ac:dyDescent="0.2">
      <c r="A832" s="2"/>
      <c r="B832" s="2"/>
      <c r="C832" s="2"/>
      <c r="D832" s="246" t="s">
        <v>871</v>
      </c>
      <c r="E832" s="247" t="s">
        <v>200</v>
      </c>
      <c r="F832" s="249">
        <f>B4+(818*B6)</f>
        <v>819</v>
      </c>
      <c r="G832" s="2"/>
    </row>
    <row r="833" spans="1:7" x14ac:dyDescent="0.2">
      <c r="A833" s="2"/>
      <c r="B833" s="2"/>
      <c r="C833" s="2"/>
      <c r="D833" s="246" t="s">
        <v>863</v>
      </c>
      <c r="E833" s="247" t="s">
        <v>200</v>
      </c>
      <c r="F833" s="249">
        <f>B4+(819*B6)</f>
        <v>820</v>
      </c>
      <c r="G833" s="2"/>
    </row>
    <row r="834" spans="1:7" ht="15" x14ac:dyDescent="0.2">
      <c r="A834" s="2"/>
      <c r="B834" s="2"/>
      <c r="C834" s="2"/>
      <c r="D834" s="246" t="s">
        <v>893</v>
      </c>
      <c r="E834" s="247" t="s">
        <v>200</v>
      </c>
      <c r="F834" s="249">
        <f>B4+(820*B6)</f>
        <v>821</v>
      </c>
      <c r="G834" s="2"/>
    </row>
    <row r="835" spans="1:7" x14ac:dyDescent="0.2">
      <c r="A835" s="2"/>
      <c r="B835" s="2"/>
      <c r="C835" s="2"/>
      <c r="D835" s="246" t="s">
        <v>843</v>
      </c>
      <c r="E835" s="247" t="s">
        <v>200</v>
      </c>
      <c r="F835" s="249">
        <f>B4+(821*B6)</f>
        <v>822</v>
      </c>
      <c r="G835" s="2"/>
    </row>
    <row r="836" spans="1:7" x14ac:dyDescent="0.2">
      <c r="A836" s="2"/>
      <c r="B836" s="2"/>
      <c r="C836" s="2"/>
      <c r="D836" s="246" t="s">
        <v>833</v>
      </c>
      <c r="E836" s="247" t="s">
        <v>200</v>
      </c>
      <c r="F836" s="249">
        <f>B4+(822*B6)</f>
        <v>823</v>
      </c>
      <c r="G836" s="2"/>
    </row>
    <row r="837" spans="1:7" ht="15" x14ac:dyDescent="0.2">
      <c r="A837" s="2"/>
      <c r="B837" s="2"/>
      <c r="C837" s="2"/>
      <c r="D837" s="246" t="s">
        <v>894</v>
      </c>
      <c r="E837" s="247" t="s">
        <v>200</v>
      </c>
      <c r="F837" s="249">
        <f>B4+(823*B6)</f>
        <v>824</v>
      </c>
      <c r="G837" s="2"/>
    </row>
    <row r="838" spans="1:7" x14ac:dyDescent="0.2">
      <c r="A838" s="2"/>
      <c r="B838" s="2"/>
      <c r="C838" s="2"/>
      <c r="D838" s="246" t="s">
        <v>860</v>
      </c>
      <c r="E838" s="247" t="s">
        <v>200</v>
      </c>
      <c r="F838" s="249">
        <f>B4+(824*B6)</f>
        <v>825</v>
      </c>
      <c r="G838" s="2"/>
    </row>
    <row r="839" spans="1:7" x14ac:dyDescent="0.2">
      <c r="A839" s="2"/>
      <c r="B839" s="2"/>
      <c r="C839" s="2"/>
      <c r="D839" s="246" t="s">
        <v>851</v>
      </c>
      <c r="E839" s="247" t="s">
        <v>200</v>
      </c>
      <c r="F839" s="249">
        <f>B4+(825*B6)</f>
        <v>826</v>
      </c>
      <c r="G839" s="2"/>
    </row>
    <row r="840" spans="1:7" ht="15" x14ac:dyDescent="0.2">
      <c r="A840" s="2"/>
      <c r="B840" s="2"/>
      <c r="C840" s="2"/>
      <c r="D840" s="246" t="s">
        <v>895</v>
      </c>
      <c r="E840" s="247" t="s">
        <v>200</v>
      </c>
      <c r="F840" s="249">
        <f>B4+(826*B6)</f>
        <v>827</v>
      </c>
      <c r="G840" s="2"/>
    </row>
    <row r="841" spans="1:7" x14ac:dyDescent="0.2">
      <c r="A841" s="2"/>
      <c r="B841" s="2"/>
      <c r="C841" s="2"/>
      <c r="D841" s="246" t="s">
        <v>831</v>
      </c>
      <c r="E841" s="247" t="s">
        <v>200</v>
      </c>
      <c r="F841" s="249">
        <f>B4+(827*B6)</f>
        <v>828</v>
      </c>
      <c r="G841" s="2"/>
    </row>
    <row r="842" spans="1:7" x14ac:dyDescent="0.2">
      <c r="A842" s="2"/>
      <c r="B842" s="2"/>
      <c r="C842" s="2"/>
      <c r="D842" s="246" t="s">
        <v>868</v>
      </c>
      <c r="E842" s="247" t="s">
        <v>200</v>
      </c>
      <c r="F842" s="249">
        <f>B4+(828*B6)</f>
        <v>829</v>
      </c>
      <c r="G842" s="2"/>
    </row>
    <row r="843" spans="1:7" ht="15" x14ac:dyDescent="0.2">
      <c r="A843" s="2"/>
      <c r="B843" s="2"/>
      <c r="C843" s="2"/>
      <c r="D843" s="246" t="s">
        <v>896</v>
      </c>
      <c r="E843" s="247" t="s">
        <v>200</v>
      </c>
      <c r="F843" s="249">
        <f>B4+(829*B6)</f>
        <v>830</v>
      </c>
      <c r="G843" s="2"/>
    </row>
    <row r="844" spans="1:7" x14ac:dyDescent="0.2">
      <c r="A844" s="2"/>
      <c r="B844" s="2"/>
      <c r="C844" s="2"/>
      <c r="D844" s="246" t="s">
        <v>848</v>
      </c>
      <c r="E844" s="247" t="s">
        <v>200</v>
      </c>
      <c r="F844" s="249">
        <f>B4+(830*B6)</f>
        <v>831</v>
      </c>
      <c r="G844" s="2"/>
    </row>
    <row r="845" spans="1:7" x14ac:dyDescent="0.2">
      <c r="A845" s="2"/>
      <c r="B845" s="2"/>
      <c r="C845" s="2"/>
      <c r="D845" s="246" t="s">
        <v>840</v>
      </c>
      <c r="E845" s="247" t="s">
        <v>200</v>
      </c>
      <c r="F845" s="249">
        <f>B4+(831*B6)</f>
        <v>832</v>
      </c>
      <c r="G845" s="2"/>
    </row>
    <row r="846" spans="1:7" ht="15" x14ac:dyDescent="0.2">
      <c r="A846" s="2"/>
      <c r="B846" s="2"/>
      <c r="C846" s="2"/>
      <c r="D846" s="246" t="s">
        <v>897</v>
      </c>
      <c r="E846" s="247" t="s">
        <v>200</v>
      </c>
      <c r="F846" s="249">
        <f>B4+(832*B6)</f>
        <v>833</v>
      </c>
      <c r="G846" s="2"/>
    </row>
    <row r="847" spans="1:7" x14ac:dyDescent="0.2">
      <c r="A847" s="2"/>
      <c r="B847" s="2"/>
      <c r="C847" s="2"/>
      <c r="D847" s="246" t="s">
        <v>866</v>
      </c>
      <c r="E847" s="247" t="s">
        <v>200</v>
      </c>
      <c r="F847" s="249">
        <f>B4+(833*B6)</f>
        <v>834</v>
      </c>
      <c r="G847" s="2"/>
    </row>
    <row r="848" spans="1:7" x14ac:dyDescent="0.2">
      <c r="A848" s="2"/>
      <c r="B848" s="2"/>
      <c r="C848" s="2"/>
      <c r="D848" s="246" t="s">
        <v>857</v>
      </c>
      <c r="E848" s="247" t="s">
        <v>200</v>
      </c>
      <c r="F848" s="249">
        <f>B4+(834*B6)</f>
        <v>835</v>
      </c>
      <c r="G848" s="2"/>
    </row>
    <row r="849" spans="1:8" ht="15" x14ac:dyDescent="0.2">
      <c r="A849" s="2"/>
      <c r="B849" s="2"/>
      <c r="C849" s="2"/>
      <c r="D849" s="246" t="s">
        <v>898</v>
      </c>
      <c r="E849" s="247" t="s">
        <v>200</v>
      </c>
      <c r="F849" s="249">
        <f>B4+(835*B6)</f>
        <v>836</v>
      </c>
      <c r="G849" s="2"/>
    </row>
    <row r="850" spans="1:8" x14ac:dyDescent="0.2">
      <c r="A850" s="2"/>
      <c r="B850" s="2"/>
      <c r="C850" s="2"/>
      <c r="D850" s="246" t="s">
        <v>837</v>
      </c>
      <c r="E850" s="247" t="s">
        <v>200</v>
      </c>
      <c r="F850" s="249">
        <f>B4+(836*B6)</f>
        <v>837</v>
      </c>
      <c r="G850" s="2"/>
    </row>
    <row r="851" spans="1:8" x14ac:dyDescent="0.2">
      <c r="A851" s="2"/>
      <c r="B851" s="2"/>
      <c r="C851" s="2"/>
      <c r="D851" s="246" t="s">
        <v>828</v>
      </c>
      <c r="E851" s="247" t="s">
        <v>200</v>
      </c>
      <c r="F851" s="249">
        <f>B4+(837*B6)</f>
        <v>838</v>
      </c>
      <c r="G851" s="2"/>
    </row>
    <row r="852" spans="1:8" ht="15" x14ac:dyDescent="0.2">
      <c r="A852" s="2"/>
      <c r="B852" s="2"/>
      <c r="C852" s="2"/>
      <c r="D852" s="246" t="s">
        <v>899</v>
      </c>
      <c r="E852" s="247" t="s">
        <v>200</v>
      </c>
      <c r="F852" s="249">
        <f>B4+(838*B6)</f>
        <v>839</v>
      </c>
      <c r="G852" s="2"/>
    </row>
    <row r="853" spans="1:8" x14ac:dyDescent="0.2">
      <c r="A853" s="2"/>
      <c r="B853" s="2"/>
      <c r="C853" s="2"/>
      <c r="D853" s="246" t="s">
        <v>856</v>
      </c>
      <c r="E853" s="247" t="s">
        <v>200</v>
      </c>
      <c r="F853" s="249">
        <f>B4+(839*B6)</f>
        <v>840</v>
      </c>
      <c r="G853" s="2"/>
    </row>
    <row r="854" spans="1:8" ht="12.75" thickBot="1" x14ac:dyDescent="0.25">
      <c r="A854" s="2"/>
      <c r="B854" s="2"/>
      <c r="C854" s="2"/>
      <c r="D854" s="246" t="s">
        <v>846</v>
      </c>
      <c r="E854" s="250" t="s">
        <v>200</v>
      </c>
      <c r="F854" s="249">
        <f>B4+(840*B6)</f>
        <v>841</v>
      </c>
      <c r="G854" s="2"/>
    </row>
    <row r="855" spans="1:8" ht="12.75" x14ac:dyDescent="0.2">
      <c r="A855" s="17"/>
      <c r="B855" s="17"/>
      <c r="C855" s="17"/>
      <c r="D855" s="9"/>
      <c r="E855" s="9"/>
      <c r="F855" s="9"/>
      <c r="G855" s="17"/>
      <c r="H855" s="4"/>
    </row>
    <row r="856" spans="1:8" ht="12.75" x14ac:dyDescent="0.2">
      <c r="A856" s="17"/>
      <c r="B856" s="17"/>
      <c r="C856" s="17"/>
      <c r="D856" s="29" t="s">
        <v>385</v>
      </c>
      <c r="E856" s="17"/>
      <c r="F856" s="17"/>
      <c r="G856" s="17"/>
      <c r="H856" s="4"/>
    </row>
    <row r="857" spans="1:8" x14ac:dyDescent="0.2">
      <c r="D857" s="275"/>
    </row>
    <row r="858" spans="1:8" x14ac:dyDescent="0.2">
      <c r="D858" s="275"/>
    </row>
  </sheetData>
  <pageMargins left="0.7" right="0.7" top="0.75" bottom="0.75" header="0.3" footer="0.3"/>
  <ignoredErrors>
    <ignoredError sqref="AM17 X33" formula="1"/>
  </ignoredError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85588-FA11-4A47-B389-6DD02F43AE2D}">
  <sheetPr>
    <tabColor rgb="FF7030A0"/>
  </sheetPr>
  <dimension ref="A1:AJ36"/>
  <sheetViews>
    <sheetView workbookViewId="0"/>
  </sheetViews>
  <sheetFormatPr defaultRowHeight="15" x14ac:dyDescent="0.25"/>
  <cols>
    <col min="1" max="1" width="3.85546875" customWidth="1"/>
    <col min="2" max="2" width="3.85546875" style="3" customWidth="1"/>
    <col min="3" max="3" width="7.85546875" style="3" customWidth="1"/>
    <col min="4" max="4" width="7.7109375" style="3" customWidth="1"/>
    <col min="5" max="9" width="7.85546875" style="3" customWidth="1"/>
    <col min="10" max="10" width="7.7109375" style="3" customWidth="1"/>
    <col min="11" max="33" width="7.85546875" style="3" customWidth="1"/>
    <col min="34" max="34" width="10.85546875" style="3" customWidth="1"/>
    <col min="35" max="35" width="4.5703125" style="3" customWidth="1"/>
    <col min="36" max="36" width="3.85546875" style="3" customWidth="1"/>
  </cols>
  <sheetData>
    <row r="1" spans="1:35" ht="15.75" thickBot="1" x14ac:dyDescent="0.3">
      <c r="A1" t="s">
        <v>304</v>
      </c>
      <c r="D1" s="3" t="s">
        <v>304</v>
      </c>
    </row>
    <row r="2" spans="1:35" ht="15.75" thickBot="1" x14ac:dyDescent="0.3">
      <c r="B2" s="2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265"/>
      <c r="R2" s="266" t="s">
        <v>900</v>
      </c>
      <c r="S2" s="265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30"/>
    </row>
    <row r="3" spans="1:35" x14ac:dyDescent="0.25">
      <c r="B3" s="131"/>
      <c r="C3" s="276">
        <v>573</v>
      </c>
      <c r="D3" s="277">
        <v>49</v>
      </c>
      <c r="E3" s="277">
        <v>685</v>
      </c>
      <c r="F3" s="277">
        <v>376</v>
      </c>
      <c r="G3" s="277">
        <v>647</v>
      </c>
      <c r="H3" s="277">
        <v>456</v>
      </c>
      <c r="I3" s="277">
        <v>924</v>
      </c>
      <c r="J3" s="277">
        <v>100</v>
      </c>
      <c r="K3" s="277">
        <v>643</v>
      </c>
      <c r="L3" s="277">
        <v>52</v>
      </c>
      <c r="M3" s="277">
        <v>796</v>
      </c>
      <c r="N3" s="277">
        <v>384</v>
      </c>
      <c r="O3" s="277">
        <v>918</v>
      </c>
      <c r="P3" s="277">
        <v>124</v>
      </c>
      <c r="Q3" s="277">
        <v>783</v>
      </c>
      <c r="R3" s="278">
        <v>98</v>
      </c>
      <c r="S3" s="277">
        <v>959</v>
      </c>
      <c r="T3" s="277">
        <v>33</v>
      </c>
      <c r="U3" s="277">
        <v>912</v>
      </c>
      <c r="V3" s="277">
        <v>43</v>
      </c>
      <c r="W3" s="277">
        <v>500</v>
      </c>
      <c r="X3" s="277">
        <v>289</v>
      </c>
      <c r="Y3" s="277">
        <v>501</v>
      </c>
      <c r="Z3" s="277">
        <v>442</v>
      </c>
      <c r="AA3" s="277">
        <v>507</v>
      </c>
      <c r="AB3" s="277">
        <v>440</v>
      </c>
      <c r="AC3" s="277">
        <v>629</v>
      </c>
      <c r="AD3" s="277">
        <v>438</v>
      </c>
      <c r="AE3" s="277">
        <v>587</v>
      </c>
      <c r="AF3" s="277">
        <v>448</v>
      </c>
      <c r="AG3" s="296">
        <v>575</v>
      </c>
      <c r="AH3" s="297">
        <f t="shared" ref="AH3:AH33" si="0">SUMSQ(C3:AG3)</f>
        <v>9557951</v>
      </c>
      <c r="AI3" s="132"/>
    </row>
    <row r="4" spans="1:35" x14ac:dyDescent="0.25">
      <c r="B4" s="131"/>
      <c r="C4" s="279">
        <v>637</v>
      </c>
      <c r="D4" s="280">
        <v>96</v>
      </c>
      <c r="E4" s="281">
        <v>561</v>
      </c>
      <c r="F4" s="281">
        <v>108</v>
      </c>
      <c r="G4" s="281">
        <v>523</v>
      </c>
      <c r="H4" s="281">
        <v>332</v>
      </c>
      <c r="I4" s="281">
        <v>565</v>
      </c>
      <c r="J4" s="281">
        <v>330</v>
      </c>
      <c r="K4" s="281">
        <v>691</v>
      </c>
      <c r="L4" s="281">
        <v>336</v>
      </c>
      <c r="M4" s="281">
        <v>569</v>
      </c>
      <c r="N4" s="281">
        <v>454</v>
      </c>
      <c r="O4" s="281">
        <v>695</v>
      </c>
      <c r="P4" s="281">
        <v>383</v>
      </c>
      <c r="Q4" s="281">
        <v>559</v>
      </c>
      <c r="R4" s="282">
        <v>388</v>
      </c>
      <c r="S4" s="281">
        <v>580</v>
      </c>
      <c r="T4" s="281">
        <v>405</v>
      </c>
      <c r="U4" s="281">
        <v>577</v>
      </c>
      <c r="V4" s="281">
        <v>361</v>
      </c>
      <c r="W4" s="281">
        <v>830</v>
      </c>
      <c r="X4" s="281">
        <v>41</v>
      </c>
      <c r="Y4" s="281">
        <v>909</v>
      </c>
      <c r="Z4" s="281">
        <v>39</v>
      </c>
      <c r="AA4" s="281">
        <v>906</v>
      </c>
      <c r="AB4" s="281">
        <v>161</v>
      </c>
      <c r="AC4" s="281">
        <v>904</v>
      </c>
      <c r="AD4" s="281">
        <v>121</v>
      </c>
      <c r="AE4" s="281">
        <v>903</v>
      </c>
      <c r="AF4" s="283">
        <v>45</v>
      </c>
      <c r="AG4" s="291">
        <v>902</v>
      </c>
      <c r="AH4" s="298">
        <f t="shared" si="0"/>
        <v>9557951</v>
      </c>
      <c r="AI4" s="132"/>
    </row>
    <row r="5" spans="1:35" x14ac:dyDescent="0.25">
      <c r="B5" s="131"/>
      <c r="C5" s="279">
        <v>604</v>
      </c>
      <c r="D5" s="281">
        <v>223</v>
      </c>
      <c r="E5" s="280">
        <v>840</v>
      </c>
      <c r="F5" s="281">
        <v>57</v>
      </c>
      <c r="G5" s="281">
        <v>687</v>
      </c>
      <c r="H5" s="281">
        <v>103</v>
      </c>
      <c r="I5" s="281">
        <v>720</v>
      </c>
      <c r="J5" s="281">
        <v>176</v>
      </c>
      <c r="K5" s="281">
        <v>567</v>
      </c>
      <c r="L5" s="281">
        <v>207</v>
      </c>
      <c r="M5" s="281">
        <v>920</v>
      </c>
      <c r="N5" s="281">
        <v>101</v>
      </c>
      <c r="O5" s="281">
        <v>887</v>
      </c>
      <c r="P5" s="281">
        <v>171</v>
      </c>
      <c r="Q5" s="281">
        <v>960</v>
      </c>
      <c r="R5" s="282">
        <v>51</v>
      </c>
      <c r="S5" s="281">
        <v>915</v>
      </c>
      <c r="T5" s="281">
        <v>123</v>
      </c>
      <c r="U5" s="281">
        <v>881</v>
      </c>
      <c r="V5" s="281">
        <v>392</v>
      </c>
      <c r="W5" s="281">
        <v>589</v>
      </c>
      <c r="X5" s="281">
        <v>394</v>
      </c>
      <c r="Y5" s="281">
        <v>581</v>
      </c>
      <c r="Z5" s="281">
        <v>396</v>
      </c>
      <c r="AA5" s="281">
        <v>583</v>
      </c>
      <c r="AB5" s="281">
        <v>398</v>
      </c>
      <c r="AC5" s="281">
        <v>585</v>
      </c>
      <c r="AD5" s="281">
        <v>400</v>
      </c>
      <c r="AE5" s="283">
        <v>499</v>
      </c>
      <c r="AF5" s="281">
        <v>390</v>
      </c>
      <c r="AG5" s="291">
        <v>511</v>
      </c>
      <c r="AH5" s="298">
        <f t="shared" si="0"/>
        <v>9557951</v>
      </c>
      <c r="AI5" s="132"/>
    </row>
    <row r="6" spans="1:35" x14ac:dyDescent="0.25">
      <c r="B6" s="131"/>
      <c r="C6" s="279">
        <v>296</v>
      </c>
      <c r="D6" s="281">
        <v>452</v>
      </c>
      <c r="E6" s="281">
        <v>525</v>
      </c>
      <c r="F6" s="280">
        <v>459</v>
      </c>
      <c r="G6" s="281">
        <v>771</v>
      </c>
      <c r="H6" s="281">
        <v>304</v>
      </c>
      <c r="I6" s="281">
        <v>645</v>
      </c>
      <c r="J6" s="281">
        <v>206</v>
      </c>
      <c r="K6" s="281">
        <v>798</v>
      </c>
      <c r="L6" s="281">
        <v>219</v>
      </c>
      <c r="M6" s="281">
        <v>641</v>
      </c>
      <c r="N6" s="281">
        <v>326</v>
      </c>
      <c r="O6" s="281">
        <v>571</v>
      </c>
      <c r="P6" s="281">
        <v>48</v>
      </c>
      <c r="Q6" s="281">
        <v>683</v>
      </c>
      <c r="R6" s="282">
        <v>436</v>
      </c>
      <c r="S6" s="281">
        <v>621</v>
      </c>
      <c r="T6" s="281">
        <v>402</v>
      </c>
      <c r="U6" s="281">
        <v>868</v>
      </c>
      <c r="V6" s="281">
        <v>113</v>
      </c>
      <c r="W6" s="281">
        <v>860</v>
      </c>
      <c r="X6" s="281">
        <v>115</v>
      </c>
      <c r="Y6" s="281">
        <v>757</v>
      </c>
      <c r="Z6" s="281">
        <v>241</v>
      </c>
      <c r="AA6" s="281">
        <v>706</v>
      </c>
      <c r="AB6" s="281">
        <v>119</v>
      </c>
      <c r="AC6" s="281">
        <v>855</v>
      </c>
      <c r="AD6" s="283">
        <v>35</v>
      </c>
      <c r="AE6" s="281">
        <v>863</v>
      </c>
      <c r="AF6" s="281">
        <v>111</v>
      </c>
      <c r="AG6" s="291">
        <v>865</v>
      </c>
      <c r="AH6" s="298">
        <f t="shared" si="0"/>
        <v>9557951</v>
      </c>
      <c r="AI6" s="132"/>
    </row>
    <row r="7" spans="1:35" x14ac:dyDescent="0.25">
      <c r="B7" s="131"/>
      <c r="C7" s="279">
        <v>945</v>
      </c>
      <c r="D7" s="281">
        <v>212</v>
      </c>
      <c r="E7" s="281">
        <v>809</v>
      </c>
      <c r="F7" s="281">
        <v>138</v>
      </c>
      <c r="G7" s="280">
        <v>926</v>
      </c>
      <c r="H7" s="281">
        <v>226</v>
      </c>
      <c r="I7" s="281">
        <v>676</v>
      </c>
      <c r="J7" s="281">
        <v>54</v>
      </c>
      <c r="K7" s="281">
        <v>767</v>
      </c>
      <c r="L7" s="281">
        <v>134</v>
      </c>
      <c r="M7" s="281">
        <v>724</v>
      </c>
      <c r="N7" s="281">
        <v>295</v>
      </c>
      <c r="O7" s="281">
        <v>726</v>
      </c>
      <c r="P7" s="281">
        <v>229</v>
      </c>
      <c r="Q7" s="281">
        <v>930</v>
      </c>
      <c r="R7" s="282">
        <v>185</v>
      </c>
      <c r="S7" s="281">
        <v>713</v>
      </c>
      <c r="T7" s="281">
        <v>157</v>
      </c>
      <c r="U7" s="281">
        <v>806</v>
      </c>
      <c r="V7" s="281">
        <v>167</v>
      </c>
      <c r="W7" s="281">
        <v>631</v>
      </c>
      <c r="X7" s="281">
        <v>165</v>
      </c>
      <c r="Y7" s="281">
        <v>633</v>
      </c>
      <c r="Z7" s="281">
        <v>318</v>
      </c>
      <c r="AA7" s="281">
        <v>627</v>
      </c>
      <c r="AB7" s="281">
        <v>316</v>
      </c>
      <c r="AC7" s="283">
        <v>505</v>
      </c>
      <c r="AD7" s="281">
        <v>314</v>
      </c>
      <c r="AE7" s="281">
        <v>635</v>
      </c>
      <c r="AF7" s="281">
        <v>324</v>
      </c>
      <c r="AG7" s="291">
        <v>624</v>
      </c>
      <c r="AH7" s="298">
        <f t="shared" si="0"/>
        <v>9557951</v>
      </c>
      <c r="AI7" s="132"/>
    </row>
    <row r="8" spans="1:35" x14ac:dyDescent="0.25">
      <c r="B8" s="131"/>
      <c r="C8" s="279">
        <v>127</v>
      </c>
      <c r="D8" s="281">
        <v>251</v>
      </c>
      <c r="E8" s="281">
        <v>680</v>
      </c>
      <c r="F8" s="281">
        <v>173</v>
      </c>
      <c r="G8" s="281">
        <v>718</v>
      </c>
      <c r="H8" s="280">
        <v>55</v>
      </c>
      <c r="I8" s="281">
        <v>769</v>
      </c>
      <c r="J8" s="281">
        <v>263</v>
      </c>
      <c r="K8" s="281">
        <v>674</v>
      </c>
      <c r="L8" s="281">
        <v>177</v>
      </c>
      <c r="M8" s="281">
        <v>765</v>
      </c>
      <c r="N8" s="281">
        <v>353</v>
      </c>
      <c r="O8" s="281">
        <v>602</v>
      </c>
      <c r="P8" s="281">
        <v>433</v>
      </c>
      <c r="Q8" s="281">
        <v>867</v>
      </c>
      <c r="R8" s="282">
        <v>337</v>
      </c>
      <c r="S8" s="281">
        <v>853</v>
      </c>
      <c r="T8" s="281">
        <v>312</v>
      </c>
      <c r="U8" s="281">
        <v>623</v>
      </c>
      <c r="V8" s="281">
        <v>322</v>
      </c>
      <c r="W8" s="281">
        <v>788</v>
      </c>
      <c r="X8" s="281">
        <v>320</v>
      </c>
      <c r="Y8" s="281">
        <v>787</v>
      </c>
      <c r="Z8" s="281">
        <v>163</v>
      </c>
      <c r="AA8" s="281">
        <v>784</v>
      </c>
      <c r="AB8" s="283">
        <v>37</v>
      </c>
      <c r="AC8" s="281">
        <v>790</v>
      </c>
      <c r="AD8" s="281">
        <v>159</v>
      </c>
      <c r="AE8" s="281">
        <v>782</v>
      </c>
      <c r="AF8" s="281">
        <v>169</v>
      </c>
      <c r="AG8" s="291">
        <v>778</v>
      </c>
      <c r="AH8" s="298">
        <f t="shared" si="0"/>
        <v>9557951</v>
      </c>
      <c r="AI8" s="132"/>
    </row>
    <row r="9" spans="1:35" x14ac:dyDescent="0.25">
      <c r="B9" s="131"/>
      <c r="C9" s="279">
        <v>15</v>
      </c>
      <c r="D9" s="281">
        <v>328</v>
      </c>
      <c r="E9" s="281">
        <v>928</v>
      </c>
      <c r="F9" s="281">
        <v>204</v>
      </c>
      <c r="G9" s="281">
        <v>842</v>
      </c>
      <c r="H9" s="281">
        <v>131</v>
      </c>
      <c r="I9" s="280">
        <v>521</v>
      </c>
      <c r="J9" s="281">
        <v>133</v>
      </c>
      <c r="K9" s="281">
        <v>722</v>
      </c>
      <c r="L9" s="281">
        <v>301</v>
      </c>
      <c r="M9" s="281">
        <v>889</v>
      </c>
      <c r="N9" s="281">
        <v>183</v>
      </c>
      <c r="O9" s="281">
        <v>763</v>
      </c>
      <c r="P9" s="281">
        <v>187</v>
      </c>
      <c r="Q9" s="281">
        <v>746</v>
      </c>
      <c r="R9" s="282">
        <v>233</v>
      </c>
      <c r="S9" s="281">
        <v>730</v>
      </c>
      <c r="T9" s="281">
        <v>247</v>
      </c>
      <c r="U9" s="281">
        <v>732</v>
      </c>
      <c r="V9" s="281">
        <v>291</v>
      </c>
      <c r="W9" s="281">
        <v>747</v>
      </c>
      <c r="X9" s="281">
        <v>270</v>
      </c>
      <c r="Y9" s="281">
        <v>705</v>
      </c>
      <c r="Z9" s="281">
        <v>272</v>
      </c>
      <c r="AA9" s="283">
        <v>858</v>
      </c>
      <c r="AB9" s="281">
        <v>274</v>
      </c>
      <c r="AC9" s="281">
        <v>708</v>
      </c>
      <c r="AD9" s="281">
        <v>276</v>
      </c>
      <c r="AE9" s="281">
        <v>709</v>
      </c>
      <c r="AF9" s="281">
        <v>266</v>
      </c>
      <c r="AG9" s="291">
        <v>700</v>
      </c>
      <c r="AH9" s="298">
        <f t="shared" si="0"/>
        <v>9557951</v>
      </c>
      <c r="AI9" s="132"/>
    </row>
    <row r="10" spans="1:35" x14ac:dyDescent="0.25">
      <c r="B10" s="131"/>
      <c r="C10" s="279">
        <v>79</v>
      </c>
      <c r="D10" s="281">
        <v>355</v>
      </c>
      <c r="E10" s="281">
        <v>773</v>
      </c>
      <c r="F10" s="281">
        <v>87</v>
      </c>
      <c r="G10" s="281">
        <v>802</v>
      </c>
      <c r="H10" s="281">
        <v>181</v>
      </c>
      <c r="I10" s="281">
        <v>844</v>
      </c>
      <c r="J10" s="280">
        <v>380</v>
      </c>
      <c r="K10" s="281">
        <v>598</v>
      </c>
      <c r="L10" s="281">
        <v>460</v>
      </c>
      <c r="M10" s="281">
        <v>693</v>
      </c>
      <c r="N10" s="281">
        <v>258</v>
      </c>
      <c r="O10" s="281">
        <v>850</v>
      </c>
      <c r="P10" s="281">
        <v>92</v>
      </c>
      <c r="Q10" s="281">
        <v>807</v>
      </c>
      <c r="R10" s="282">
        <v>217</v>
      </c>
      <c r="S10" s="281">
        <v>754</v>
      </c>
      <c r="T10" s="281">
        <v>154</v>
      </c>
      <c r="U10" s="281">
        <v>748</v>
      </c>
      <c r="V10" s="281">
        <v>268</v>
      </c>
      <c r="W10" s="281">
        <v>744</v>
      </c>
      <c r="X10" s="281">
        <v>239</v>
      </c>
      <c r="Y10" s="281">
        <v>734</v>
      </c>
      <c r="Z10" s="283">
        <v>117</v>
      </c>
      <c r="AA10" s="281">
        <v>731</v>
      </c>
      <c r="AB10" s="281">
        <v>243</v>
      </c>
      <c r="AC10" s="281">
        <v>740</v>
      </c>
      <c r="AD10" s="281">
        <v>245</v>
      </c>
      <c r="AE10" s="281">
        <v>741</v>
      </c>
      <c r="AF10" s="281">
        <v>235</v>
      </c>
      <c r="AG10" s="291">
        <v>742</v>
      </c>
      <c r="AH10" s="298">
        <f t="shared" si="0"/>
        <v>9557951</v>
      </c>
      <c r="AI10" s="132"/>
    </row>
    <row r="11" spans="1:35" x14ac:dyDescent="0.25">
      <c r="B11" s="131"/>
      <c r="C11" s="279">
        <v>668</v>
      </c>
      <c r="D11" s="281">
        <v>130</v>
      </c>
      <c r="E11" s="281">
        <v>716</v>
      </c>
      <c r="F11" s="281">
        <v>334</v>
      </c>
      <c r="G11" s="281">
        <v>594</v>
      </c>
      <c r="H11" s="281">
        <v>10</v>
      </c>
      <c r="I11" s="281">
        <v>596</v>
      </c>
      <c r="J11" s="281">
        <v>225</v>
      </c>
      <c r="K11" s="280">
        <v>922</v>
      </c>
      <c r="L11" s="281">
        <v>374</v>
      </c>
      <c r="M11" s="281">
        <v>848</v>
      </c>
      <c r="N11" s="281">
        <v>125</v>
      </c>
      <c r="O11" s="281">
        <v>670</v>
      </c>
      <c r="P11" s="281">
        <v>306</v>
      </c>
      <c r="Q11" s="281">
        <v>714</v>
      </c>
      <c r="R11" s="282">
        <v>264</v>
      </c>
      <c r="S11" s="281">
        <v>776</v>
      </c>
      <c r="T11" s="281">
        <v>188</v>
      </c>
      <c r="U11" s="281">
        <v>701</v>
      </c>
      <c r="V11" s="281">
        <v>198</v>
      </c>
      <c r="W11" s="281">
        <v>712</v>
      </c>
      <c r="X11" s="281">
        <v>196</v>
      </c>
      <c r="Y11" s="283">
        <v>857</v>
      </c>
      <c r="Z11" s="281">
        <v>194</v>
      </c>
      <c r="AA11" s="281">
        <v>751</v>
      </c>
      <c r="AB11" s="281">
        <v>192</v>
      </c>
      <c r="AC11" s="281">
        <v>752</v>
      </c>
      <c r="AD11" s="281">
        <v>190</v>
      </c>
      <c r="AE11" s="281">
        <v>749</v>
      </c>
      <c r="AF11" s="281">
        <v>200</v>
      </c>
      <c r="AG11" s="291">
        <v>759</v>
      </c>
      <c r="AH11" s="298">
        <f t="shared" si="0"/>
        <v>9557951</v>
      </c>
      <c r="AI11" s="132"/>
    </row>
    <row r="12" spans="1:35" x14ac:dyDescent="0.25">
      <c r="B12" s="131"/>
      <c r="C12" s="279">
        <v>916</v>
      </c>
      <c r="D12" s="281">
        <v>307</v>
      </c>
      <c r="E12" s="281">
        <v>649</v>
      </c>
      <c r="F12" s="281">
        <v>8</v>
      </c>
      <c r="G12" s="281">
        <v>678</v>
      </c>
      <c r="H12" s="281">
        <v>378</v>
      </c>
      <c r="I12" s="281">
        <v>470</v>
      </c>
      <c r="J12" s="281">
        <v>349</v>
      </c>
      <c r="K12" s="281">
        <v>939</v>
      </c>
      <c r="L12" s="280">
        <v>106</v>
      </c>
      <c r="M12" s="281">
        <v>817</v>
      </c>
      <c r="N12" s="281">
        <v>202</v>
      </c>
      <c r="O12" s="281">
        <v>819</v>
      </c>
      <c r="P12" s="281">
        <v>4</v>
      </c>
      <c r="Q12" s="281">
        <v>899</v>
      </c>
      <c r="R12" s="282">
        <v>126</v>
      </c>
      <c r="S12" s="281">
        <v>882</v>
      </c>
      <c r="T12" s="281">
        <v>278</v>
      </c>
      <c r="U12" s="281">
        <v>682</v>
      </c>
      <c r="V12" s="281">
        <v>237</v>
      </c>
      <c r="W12" s="281">
        <v>657</v>
      </c>
      <c r="X12" s="283">
        <v>444</v>
      </c>
      <c r="Y12" s="281">
        <v>664</v>
      </c>
      <c r="Z12" s="281">
        <v>287</v>
      </c>
      <c r="AA12" s="281">
        <v>662</v>
      </c>
      <c r="AB12" s="281">
        <v>285</v>
      </c>
      <c r="AC12" s="281">
        <v>660</v>
      </c>
      <c r="AD12" s="281">
        <v>283</v>
      </c>
      <c r="AE12" s="281">
        <v>665</v>
      </c>
      <c r="AF12" s="281">
        <v>293</v>
      </c>
      <c r="AG12" s="291">
        <v>265</v>
      </c>
      <c r="AH12" s="298">
        <f t="shared" si="0"/>
        <v>9557951</v>
      </c>
      <c r="AI12" s="132"/>
    </row>
    <row r="13" spans="1:35" x14ac:dyDescent="0.25">
      <c r="B13" s="131"/>
      <c r="C13" s="279">
        <v>356</v>
      </c>
      <c r="D13" s="281">
        <v>182</v>
      </c>
      <c r="E13" s="281">
        <v>556</v>
      </c>
      <c r="F13" s="281">
        <v>224</v>
      </c>
      <c r="G13" s="281">
        <v>811</v>
      </c>
      <c r="H13" s="281">
        <v>471</v>
      </c>
      <c r="I13" s="281">
        <v>800</v>
      </c>
      <c r="J13" s="281">
        <v>473</v>
      </c>
      <c r="K13" s="281">
        <v>519</v>
      </c>
      <c r="L13" s="281">
        <v>12</v>
      </c>
      <c r="M13" s="280">
        <v>517</v>
      </c>
      <c r="N13" s="281">
        <v>431</v>
      </c>
      <c r="O13" s="281">
        <v>794</v>
      </c>
      <c r="P13" s="281">
        <v>311</v>
      </c>
      <c r="Q13" s="281">
        <v>622</v>
      </c>
      <c r="R13" s="282">
        <v>351</v>
      </c>
      <c r="S13" s="281">
        <v>826</v>
      </c>
      <c r="T13" s="281">
        <v>281</v>
      </c>
      <c r="U13" s="281">
        <v>825</v>
      </c>
      <c r="V13" s="281">
        <v>144</v>
      </c>
      <c r="W13" s="283">
        <v>901</v>
      </c>
      <c r="X13" s="281">
        <v>146</v>
      </c>
      <c r="Y13" s="281">
        <v>827</v>
      </c>
      <c r="Z13" s="281">
        <v>148</v>
      </c>
      <c r="AA13" s="281">
        <v>834</v>
      </c>
      <c r="AB13" s="281">
        <v>150</v>
      </c>
      <c r="AC13" s="281">
        <v>833</v>
      </c>
      <c r="AD13" s="281">
        <v>152</v>
      </c>
      <c r="AE13" s="281">
        <v>823</v>
      </c>
      <c r="AF13" s="281">
        <v>142</v>
      </c>
      <c r="AG13" s="291">
        <v>449</v>
      </c>
      <c r="AH13" s="298">
        <f t="shared" si="0"/>
        <v>9557951</v>
      </c>
      <c r="AI13" s="132"/>
    </row>
    <row r="14" spans="1:35" x14ac:dyDescent="0.25">
      <c r="B14" s="131"/>
      <c r="C14" s="279">
        <v>821</v>
      </c>
      <c r="D14" s="281">
        <v>14</v>
      </c>
      <c r="E14" s="281">
        <v>897</v>
      </c>
      <c r="F14" s="281">
        <v>345</v>
      </c>
      <c r="G14" s="281">
        <v>895</v>
      </c>
      <c r="H14" s="281">
        <v>425</v>
      </c>
      <c r="I14" s="281">
        <v>813</v>
      </c>
      <c r="J14" s="281">
        <v>88</v>
      </c>
      <c r="K14" s="281">
        <v>815</v>
      </c>
      <c r="L14" s="281">
        <v>86</v>
      </c>
      <c r="M14" s="281">
        <v>600</v>
      </c>
      <c r="N14" s="280">
        <v>62</v>
      </c>
      <c r="O14" s="281">
        <v>639</v>
      </c>
      <c r="P14" s="281">
        <v>260</v>
      </c>
      <c r="Q14" s="281">
        <v>653</v>
      </c>
      <c r="R14" s="282">
        <v>1</v>
      </c>
      <c r="S14" s="281">
        <v>543</v>
      </c>
      <c r="T14" s="281">
        <v>64</v>
      </c>
      <c r="U14" s="281">
        <v>608</v>
      </c>
      <c r="V14" s="283">
        <v>446</v>
      </c>
      <c r="W14" s="281">
        <v>869</v>
      </c>
      <c r="X14" s="281">
        <v>363</v>
      </c>
      <c r="Y14" s="281">
        <v>879</v>
      </c>
      <c r="Z14" s="281">
        <v>365</v>
      </c>
      <c r="AA14" s="281">
        <v>614</v>
      </c>
      <c r="AB14" s="281">
        <v>367</v>
      </c>
      <c r="AC14" s="281">
        <v>615</v>
      </c>
      <c r="AD14" s="281">
        <v>369</v>
      </c>
      <c r="AE14" s="281">
        <v>618</v>
      </c>
      <c r="AF14" s="281">
        <v>359</v>
      </c>
      <c r="AG14" s="291">
        <v>418</v>
      </c>
      <c r="AH14" s="298">
        <f t="shared" si="0"/>
        <v>9557951</v>
      </c>
      <c r="AI14" s="132"/>
    </row>
    <row r="15" spans="1:35" x14ac:dyDescent="0.25">
      <c r="B15" s="131"/>
      <c r="C15" s="279">
        <v>480</v>
      </c>
      <c r="D15" s="281">
        <v>479</v>
      </c>
      <c r="E15" s="281">
        <v>468</v>
      </c>
      <c r="F15" s="281">
        <v>469</v>
      </c>
      <c r="G15" s="281">
        <v>563</v>
      </c>
      <c r="H15" s="281">
        <v>255</v>
      </c>
      <c r="I15" s="281">
        <v>552</v>
      </c>
      <c r="J15" s="281">
        <v>938</v>
      </c>
      <c r="K15" s="281">
        <v>550</v>
      </c>
      <c r="L15" s="281">
        <v>259</v>
      </c>
      <c r="M15" s="281">
        <v>548</v>
      </c>
      <c r="N15" s="281">
        <v>942</v>
      </c>
      <c r="O15" s="280">
        <v>515</v>
      </c>
      <c r="P15" s="281">
        <v>932</v>
      </c>
      <c r="Q15" s="281">
        <v>558</v>
      </c>
      <c r="R15" s="282">
        <v>310</v>
      </c>
      <c r="S15" s="281">
        <v>610</v>
      </c>
      <c r="T15" s="281">
        <v>495</v>
      </c>
      <c r="U15" s="283">
        <v>509</v>
      </c>
      <c r="V15" s="281">
        <v>74</v>
      </c>
      <c r="W15" s="281">
        <v>620</v>
      </c>
      <c r="X15" s="281">
        <v>72</v>
      </c>
      <c r="Y15" s="281">
        <v>612</v>
      </c>
      <c r="Z15" s="281">
        <v>70</v>
      </c>
      <c r="AA15" s="281">
        <v>877</v>
      </c>
      <c r="AB15" s="281">
        <v>68</v>
      </c>
      <c r="AC15" s="281">
        <v>872</v>
      </c>
      <c r="AD15" s="281">
        <v>66</v>
      </c>
      <c r="AE15" s="281">
        <v>871</v>
      </c>
      <c r="AF15" s="281">
        <v>76</v>
      </c>
      <c r="AG15" s="291">
        <v>201</v>
      </c>
      <c r="AH15" s="298">
        <f t="shared" si="0"/>
        <v>9557951</v>
      </c>
      <c r="AI15" s="132"/>
    </row>
    <row r="16" spans="1:35" x14ac:dyDescent="0.25">
      <c r="B16" s="131"/>
      <c r="C16" s="279">
        <v>792</v>
      </c>
      <c r="D16" s="281">
        <v>944</v>
      </c>
      <c r="E16" s="281">
        <v>933</v>
      </c>
      <c r="F16" s="281">
        <v>934</v>
      </c>
      <c r="G16" s="281">
        <v>9</v>
      </c>
      <c r="H16" s="281">
        <v>346</v>
      </c>
      <c r="I16" s="281">
        <v>7</v>
      </c>
      <c r="J16" s="281">
        <v>299</v>
      </c>
      <c r="K16" s="281">
        <v>13</v>
      </c>
      <c r="L16" s="281">
        <v>429</v>
      </c>
      <c r="M16" s="281">
        <v>5</v>
      </c>
      <c r="N16" s="281">
        <v>16</v>
      </c>
      <c r="O16" s="281">
        <v>943</v>
      </c>
      <c r="P16" s="280">
        <v>464</v>
      </c>
      <c r="Q16" s="281">
        <v>590</v>
      </c>
      <c r="R16" s="282">
        <v>434</v>
      </c>
      <c r="S16" s="281">
        <v>654</v>
      </c>
      <c r="T16" s="283">
        <v>450</v>
      </c>
      <c r="U16" s="281">
        <v>931</v>
      </c>
      <c r="V16" s="281">
        <v>485</v>
      </c>
      <c r="W16" s="281">
        <v>486</v>
      </c>
      <c r="X16" s="281">
        <v>413</v>
      </c>
      <c r="Y16" s="281">
        <v>540</v>
      </c>
      <c r="Z16" s="281">
        <v>411</v>
      </c>
      <c r="AA16" s="281">
        <v>538</v>
      </c>
      <c r="AB16" s="281">
        <v>409</v>
      </c>
      <c r="AC16" s="281">
        <v>536</v>
      </c>
      <c r="AD16" s="281">
        <v>407</v>
      </c>
      <c r="AE16" s="281">
        <v>534</v>
      </c>
      <c r="AF16" s="281">
        <v>417</v>
      </c>
      <c r="AG16" s="291">
        <v>542</v>
      </c>
      <c r="AH16" s="298">
        <f t="shared" si="0"/>
        <v>9557951</v>
      </c>
      <c r="AI16" s="132"/>
    </row>
    <row r="17" spans="2:35" x14ac:dyDescent="0.25">
      <c r="B17" s="131"/>
      <c r="C17" s="279">
        <v>852</v>
      </c>
      <c r="D17" s="281">
        <v>386</v>
      </c>
      <c r="E17" s="281">
        <v>592</v>
      </c>
      <c r="F17" s="281">
        <v>303</v>
      </c>
      <c r="G17" s="281">
        <v>935</v>
      </c>
      <c r="H17" s="281">
        <v>84</v>
      </c>
      <c r="I17" s="281">
        <v>893</v>
      </c>
      <c r="J17" s="281">
        <v>11</v>
      </c>
      <c r="K17" s="281">
        <v>846</v>
      </c>
      <c r="L17" s="281">
        <v>343</v>
      </c>
      <c r="M17" s="281">
        <v>432</v>
      </c>
      <c r="N17" s="281">
        <v>227</v>
      </c>
      <c r="O17" s="281">
        <v>546</v>
      </c>
      <c r="P17" s="281">
        <v>357</v>
      </c>
      <c r="Q17" s="280">
        <v>527</v>
      </c>
      <c r="R17" s="282">
        <v>880</v>
      </c>
      <c r="S17" s="283">
        <v>497</v>
      </c>
      <c r="T17" s="281">
        <v>822</v>
      </c>
      <c r="U17" s="281">
        <v>484</v>
      </c>
      <c r="V17" s="281">
        <v>415</v>
      </c>
      <c r="W17" s="281">
        <v>21</v>
      </c>
      <c r="X17" s="281">
        <v>22</v>
      </c>
      <c r="Y17" s="281">
        <v>488</v>
      </c>
      <c r="Z17" s="281">
        <v>539</v>
      </c>
      <c r="AA17" s="281">
        <v>273</v>
      </c>
      <c r="AB17" s="281">
        <v>753</v>
      </c>
      <c r="AC17" s="281">
        <v>408</v>
      </c>
      <c r="AD17" s="281">
        <v>710</v>
      </c>
      <c r="AE17" s="281">
        <v>158</v>
      </c>
      <c r="AF17" s="281">
        <v>873</v>
      </c>
      <c r="AG17" s="291">
        <v>234</v>
      </c>
      <c r="AH17" s="298">
        <f t="shared" si="0"/>
        <v>9557951</v>
      </c>
      <c r="AI17" s="132"/>
    </row>
    <row r="18" spans="2:35" x14ac:dyDescent="0.25">
      <c r="B18" s="131"/>
      <c r="C18" s="285">
        <v>885</v>
      </c>
      <c r="D18" s="286">
        <v>421</v>
      </c>
      <c r="E18" s="286">
        <v>6</v>
      </c>
      <c r="F18" s="286">
        <v>427</v>
      </c>
      <c r="G18" s="286">
        <v>472</v>
      </c>
      <c r="H18" s="286">
        <v>936</v>
      </c>
      <c r="I18" s="286">
        <v>937</v>
      </c>
      <c r="J18" s="286">
        <v>458</v>
      </c>
      <c r="K18" s="286">
        <v>891</v>
      </c>
      <c r="L18" s="286">
        <v>475</v>
      </c>
      <c r="M18" s="286">
        <v>672</v>
      </c>
      <c r="N18" s="286">
        <v>78</v>
      </c>
      <c r="O18" s="286">
        <v>430</v>
      </c>
      <c r="P18" s="286">
        <v>591</v>
      </c>
      <c r="Q18" s="286">
        <v>496</v>
      </c>
      <c r="R18" s="280">
        <v>481</v>
      </c>
      <c r="S18" s="286">
        <v>466</v>
      </c>
      <c r="T18" s="286">
        <v>371</v>
      </c>
      <c r="U18" s="286">
        <v>532</v>
      </c>
      <c r="V18" s="286">
        <v>884</v>
      </c>
      <c r="W18" s="286">
        <v>290</v>
      </c>
      <c r="X18" s="286">
        <v>487</v>
      </c>
      <c r="Y18" s="286">
        <v>71</v>
      </c>
      <c r="Z18" s="286">
        <v>504</v>
      </c>
      <c r="AA18" s="286">
        <v>25</v>
      </c>
      <c r="AB18" s="286">
        <v>26</v>
      </c>
      <c r="AC18" s="286">
        <v>490</v>
      </c>
      <c r="AD18" s="286">
        <v>535</v>
      </c>
      <c r="AE18" s="286">
        <v>956</v>
      </c>
      <c r="AF18" s="286">
        <v>541</v>
      </c>
      <c r="AG18" s="292">
        <v>77</v>
      </c>
      <c r="AH18" s="299">
        <f>C18^3+D18^3+E18^3+F18^3+G18^3+H18^3+I18^3+J18^3+K18^3+L18^3+M18^3+N18^3+O18^3+P18^3+Q18^3+R18^3+S18^3+T18^3+U18^3+V18^3+W18^3+X18^3+Y18^3+Z18^3+AA18^3+AB18^3+AC18^3+AD18^3+AE18^3+AF18^3+AG18^3</f>
        <v>6892475551</v>
      </c>
      <c r="AI18" s="132"/>
    </row>
    <row r="19" spans="2:35" x14ac:dyDescent="0.25">
      <c r="B19" s="131"/>
      <c r="C19" s="279">
        <v>728</v>
      </c>
      <c r="D19" s="281">
        <v>89</v>
      </c>
      <c r="E19" s="281">
        <v>804</v>
      </c>
      <c r="F19" s="281">
        <v>252</v>
      </c>
      <c r="G19" s="281">
        <v>554</v>
      </c>
      <c r="H19" s="281">
        <v>209</v>
      </c>
      <c r="I19" s="281">
        <v>689</v>
      </c>
      <c r="J19" s="281">
        <v>423</v>
      </c>
      <c r="K19" s="281">
        <v>474</v>
      </c>
      <c r="L19" s="281">
        <v>940</v>
      </c>
      <c r="M19" s="281">
        <v>941</v>
      </c>
      <c r="N19" s="281">
        <v>547</v>
      </c>
      <c r="O19" s="281">
        <v>478</v>
      </c>
      <c r="P19" s="281">
        <v>140</v>
      </c>
      <c r="Q19" s="283">
        <v>465</v>
      </c>
      <c r="R19" s="282">
        <v>82</v>
      </c>
      <c r="S19" s="280">
        <v>435</v>
      </c>
      <c r="T19" s="281">
        <v>605</v>
      </c>
      <c r="U19" s="281">
        <v>416</v>
      </c>
      <c r="V19" s="281">
        <v>735</v>
      </c>
      <c r="W19" s="281">
        <v>530</v>
      </c>
      <c r="X19" s="281">
        <v>619</v>
      </c>
      <c r="Y19" s="281">
        <v>116</v>
      </c>
      <c r="Z19" s="281">
        <v>951</v>
      </c>
      <c r="AA19" s="281">
        <v>69</v>
      </c>
      <c r="AB19" s="281">
        <v>878</v>
      </c>
      <c r="AC19" s="281">
        <v>27</v>
      </c>
      <c r="AD19" s="281">
        <v>659</v>
      </c>
      <c r="AE19" s="281">
        <v>370</v>
      </c>
      <c r="AF19" s="281">
        <v>576</v>
      </c>
      <c r="AG19" s="291">
        <v>110</v>
      </c>
      <c r="AH19" s="298">
        <f t="shared" si="0"/>
        <v>9557951</v>
      </c>
      <c r="AI19" s="132"/>
    </row>
    <row r="20" spans="2:35" x14ac:dyDescent="0.25">
      <c r="B20" s="131"/>
      <c r="C20" s="279">
        <v>420</v>
      </c>
      <c r="D20" s="281">
        <v>545</v>
      </c>
      <c r="E20" s="281">
        <v>428</v>
      </c>
      <c r="F20" s="281">
        <v>555</v>
      </c>
      <c r="G20" s="281">
        <v>426</v>
      </c>
      <c r="H20" s="281">
        <v>553</v>
      </c>
      <c r="I20" s="281">
        <v>424</v>
      </c>
      <c r="J20" s="281">
        <v>551</v>
      </c>
      <c r="K20" s="281">
        <v>422</v>
      </c>
      <c r="L20" s="281">
        <v>549</v>
      </c>
      <c r="M20" s="281">
        <v>476</v>
      </c>
      <c r="N20" s="281">
        <v>477</v>
      </c>
      <c r="O20" s="281">
        <v>31</v>
      </c>
      <c r="P20" s="283">
        <v>512</v>
      </c>
      <c r="Q20" s="281">
        <v>308</v>
      </c>
      <c r="R20" s="282">
        <v>528</v>
      </c>
      <c r="S20" s="281">
        <v>372</v>
      </c>
      <c r="T20" s="280">
        <v>498</v>
      </c>
      <c r="U20" s="281">
        <v>19</v>
      </c>
      <c r="V20" s="281">
        <v>946</v>
      </c>
      <c r="W20" s="281">
        <v>957</v>
      </c>
      <c r="X20" s="281">
        <v>533</v>
      </c>
      <c r="Y20" s="281">
        <v>949</v>
      </c>
      <c r="Z20" s="281">
        <v>663</v>
      </c>
      <c r="AA20" s="281">
        <v>955</v>
      </c>
      <c r="AB20" s="281">
        <v>616</v>
      </c>
      <c r="AC20" s="281">
        <v>953</v>
      </c>
      <c r="AD20" s="281">
        <v>28</v>
      </c>
      <c r="AE20" s="281">
        <v>29</v>
      </c>
      <c r="AF20" s="281">
        <v>18</v>
      </c>
      <c r="AG20" s="291">
        <v>170</v>
      </c>
      <c r="AH20" s="298">
        <f t="shared" si="0"/>
        <v>9557951</v>
      </c>
      <c r="AI20" s="132"/>
    </row>
    <row r="21" spans="2:35" x14ac:dyDescent="0.25">
      <c r="B21" s="131"/>
      <c r="C21" s="279">
        <v>761</v>
      </c>
      <c r="D21" s="281">
        <v>886</v>
      </c>
      <c r="E21" s="281">
        <v>91</v>
      </c>
      <c r="F21" s="281">
        <v>896</v>
      </c>
      <c r="G21" s="281">
        <v>90</v>
      </c>
      <c r="H21" s="281">
        <v>894</v>
      </c>
      <c r="I21" s="281">
        <v>85</v>
      </c>
      <c r="J21" s="281">
        <v>892</v>
      </c>
      <c r="K21" s="281">
        <v>350</v>
      </c>
      <c r="L21" s="281">
        <v>890</v>
      </c>
      <c r="M21" s="281">
        <v>342</v>
      </c>
      <c r="N21" s="281">
        <v>888</v>
      </c>
      <c r="O21" s="283">
        <v>453</v>
      </c>
      <c r="P21" s="281">
        <v>467</v>
      </c>
      <c r="Q21" s="281">
        <v>352</v>
      </c>
      <c r="R21" s="282">
        <v>652</v>
      </c>
      <c r="S21" s="281">
        <v>404</v>
      </c>
      <c r="T21" s="281">
        <v>30</v>
      </c>
      <c r="U21" s="280">
        <v>447</v>
      </c>
      <c r="V21" s="281">
        <v>20</v>
      </c>
      <c r="W21" s="281">
        <v>414</v>
      </c>
      <c r="X21" s="281">
        <v>703</v>
      </c>
      <c r="Y21" s="281">
        <v>412</v>
      </c>
      <c r="Z21" s="281">
        <v>24</v>
      </c>
      <c r="AA21" s="281">
        <v>410</v>
      </c>
      <c r="AB21" s="281">
        <v>707</v>
      </c>
      <c r="AC21" s="281">
        <v>399</v>
      </c>
      <c r="AD21" s="281">
        <v>493</v>
      </c>
      <c r="AE21" s="281">
        <v>494</v>
      </c>
      <c r="AF21" s="281">
        <v>483</v>
      </c>
      <c r="AG21" s="291">
        <v>482</v>
      </c>
      <c r="AH21" s="298">
        <f t="shared" si="0"/>
        <v>9557951</v>
      </c>
      <c r="AI21" s="132"/>
    </row>
    <row r="22" spans="2:35" x14ac:dyDescent="0.25">
      <c r="B22" s="131"/>
      <c r="C22" s="279">
        <v>544</v>
      </c>
      <c r="D22" s="281">
        <v>603</v>
      </c>
      <c r="E22" s="281">
        <v>344</v>
      </c>
      <c r="F22" s="281">
        <v>593</v>
      </c>
      <c r="G22" s="281">
        <v>347</v>
      </c>
      <c r="H22" s="281">
        <v>595</v>
      </c>
      <c r="I22" s="281">
        <v>348</v>
      </c>
      <c r="J22" s="281">
        <v>597</v>
      </c>
      <c r="K22" s="281">
        <v>83</v>
      </c>
      <c r="L22" s="281">
        <v>599</v>
      </c>
      <c r="M22" s="281">
        <v>93</v>
      </c>
      <c r="N22" s="283">
        <v>516</v>
      </c>
      <c r="O22" s="281">
        <v>354</v>
      </c>
      <c r="P22" s="281">
        <v>898</v>
      </c>
      <c r="Q22" s="281">
        <v>419</v>
      </c>
      <c r="R22" s="282">
        <v>961</v>
      </c>
      <c r="S22" s="281">
        <v>309</v>
      </c>
      <c r="T22" s="281">
        <v>702</v>
      </c>
      <c r="U22" s="281">
        <v>323</v>
      </c>
      <c r="V22" s="280">
        <v>900</v>
      </c>
      <c r="W22" s="281">
        <v>362</v>
      </c>
      <c r="X22" s="281">
        <v>876</v>
      </c>
      <c r="Y22" s="281">
        <v>147</v>
      </c>
      <c r="Z22" s="281">
        <v>874</v>
      </c>
      <c r="AA22" s="281">
        <v>149</v>
      </c>
      <c r="AB22" s="281">
        <v>537</v>
      </c>
      <c r="AC22" s="281">
        <v>67</v>
      </c>
      <c r="AD22" s="281">
        <v>617</v>
      </c>
      <c r="AE22" s="281">
        <v>65</v>
      </c>
      <c r="AF22" s="281">
        <v>948</v>
      </c>
      <c r="AG22" s="291">
        <v>141</v>
      </c>
      <c r="AH22" s="298">
        <f t="shared" si="0"/>
        <v>9557951</v>
      </c>
      <c r="AI22" s="132"/>
    </row>
    <row r="23" spans="2:35" x14ac:dyDescent="0.25">
      <c r="B23" s="131"/>
      <c r="C23" s="279">
        <v>513</v>
      </c>
      <c r="D23" s="281">
        <v>820</v>
      </c>
      <c r="E23" s="281">
        <v>139</v>
      </c>
      <c r="F23" s="281">
        <v>810</v>
      </c>
      <c r="G23" s="281">
        <v>129</v>
      </c>
      <c r="H23" s="281">
        <v>812</v>
      </c>
      <c r="I23" s="281">
        <v>128</v>
      </c>
      <c r="J23" s="281">
        <v>814</v>
      </c>
      <c r="K23" s="281">
        <v>135</v>
      </c>
      <c r="L23" s="281">
        <v>816</v>
      </c>
      <c r="M23" s="283">
        <v>61</v>
      </c>
      <c r="N23" s="281">
        <v>818</v>
      </c>
      <c r="O23" s="281">
        <v>137</v>
      </c>
      <c r="P23" s="281">
        <v>681</v>
      </c>
      <c r="Q23" s="281">
        <v>136</v>
      </c>
      <c r="R23" s="282">
        <v>611</v>
      </c>
      <c r="S23" s="281">
        <v>340</v>
      </c>
      <c r="T23" s="281">
        <v>651</v>
      </c>
      <c r="U23" s="281">
        <v>168</v>
      </c>
      <c r="V23" s="281">
        <v>531</v>
      </c>
      <c r="W23" s="280">
        <v>445</v>
      </c>
      <c r="X23" s="281">
        <v>950</v>
      </c>
      <c r="Y23" s="281">
        <v>443</v>
      </c>
      <c r="Z23" s="281">
        <v>489</v>
      </c>
      <c r="AA23" s="281">
        <v>162</v>
      </c>
      <c r="AB23" s="281">
        <v>491</v>
      </c>
      <c r="AC23" s="281">
        <v>151</v>
      </c>
      <c r="AD23" s="281">
        <v>738</v>
      </c>
      <c r="AE23" s="281">
        <v>406</v>
      </c>
      <c r="AF23" s="281">
        <v>780</v>
      </c>
      <c r="AG23" s="291">
        <v>606</v>
      </c>
      <c r="AH23" s="298">
        <f t="shared" si="0"/>
        <v>9557951</v>
      </c>
      <c r="AI23" s="132"/>
    </row>
    <row r="24" spans="2:35" x14ac:dyDescent="0.25">
      <c r="B24" s="131"/>
      <c r="C24" s="279">
        <v>697</v>
      </c>
      <c r="D24" s="281">
        <v>669</v>
      </c>
      <c r="E24" s="281">
        <v>297</v>
      </c>
      <c r="F24" s="281">
        <v>679</v>
      </c>
      <c r="G24" s="281">
        <v>302</v>
      </c>
      <c r="H24" s="281">
        <v>677</v>
      </c>
      <c r="I24" s="281">
        <v>300</v>
      </c>
      <c r="J24" s="281">
        <v>675</v>
      </c>
      <c r="K24" s="281">
        <v>298</v>
      </c>
      <c r="L24" s="283">
        <v>518</v>
      </c>
      <c r="M24" s="281">
        <v>305</v>
      </c>
      <c r="N24" s="281">
        <v>725</v>
      </c>
      <c r="O24" s="281">
        <v>280</v>
      </c>
      <c r="P24" s="281">
        <v>684</v>
      </c>
      <c r="Q24" s="281">
        <v>80</v>
      </c>
      <c r="R24" s="282">
        <v>836</v>
      </c>
      <c r="S24" s="281">
        <v>63</v>
      </c>
      <c r="T24" s="281">
        <v>958</v>
      </c>
      <c r="U24" s="281">
        <v>143</v>
      </c>
      <c r="V24" s="281">
        <v>760</v>
      </c>
      <c r="W24" s="281">
        <v>145</v>
      </c>
      <c r="X24" s="280">
        <v>856</v>
      </c>
      <c r="Y24" s="281">
        <v>23</v>
      </c>
      <c r="Z24" s="281">
        <v>613</v>
      </c>
      <c r="AA24" s="281">
        <v>492</v>
      </c>
      <c r="AB24" s="281">
        <v>584</v>
      </c>
      <c r="AC24" s="281">
        <v>284</v>
      </c>
      <c r="AD24" s="281">
        <v>954</v>
      </c>
      <c r="AE24" s="281">
        <v>313</v>
      </c>
      <c r="AF24" s="281">
        <v>655</v>
      </c>
      <c r="AG24" s="291">
        <v>46</v>
      </c>
      <c r="AH24" s="298">
        <f t="shared" si="0"/>
        <v>9557951</v>
      </c>
      <c r="AI24" s="132"/>
    </row>
    <row r="25" spans="2:35" x14ac:dyDescent="0.25">
      <c r="B25" s="131"/>
      <c r="C25" s="279">
        <v>203</v>
      </c>
      <c r="D25" s="281">
        <v>762</v>
      </c>
      <c r="E25" s="281">
        <v>213</v>
      </c>
      <c r="F25" s="281">
        <v>772</v>
      </c>
      <c r="G25" s="281">
        <v>210</v>
      </c>
      <c r="H25" s="281">
        <v>770</v>
      </c>
      <c r="I25" s="281">
        <v>211</v>
      </c>
      <c r="J25" s="281">
        <v>768</v>
      </c>
      <c r="K25" s="283">
        <v>105</v>
      </c>
      <c r="L25" s="281">
        <v>766</v>
      </c>
      <c r="M25" s="281">
        <v>250</v>
      </c>
      <c r="N25" s="281">
        <v>764</v>
      </c>
      <c r="O25" s="281">
        <v>261</v>
      </c>
      <c r="P25" s="281">
        <v>774</v>
      </c>
      <c r="Q25" s="281">
        <v>186</v>
      </c>
      <c r="R25" s="282">
        <v>698</v>
      </c>
      <c r="S25" s="281">
        <v>248</v>
      </c>
      <c r="T25" s="281">
        <v>656</v>
      </c>
      <c r="U25" s="281">
        <v>292</v>
      </c>
      <c r="V25" s="281">
        <v>837</v>
      </c>
      <c r="W25" s="281">
        <v>114</v>
      </c>
      <c r="X25" s="281">
        <v>588</v>
      </c>
      <c r="Y25" s="280">
        <v>40</v>
      </c>
      <c r="Z25" s="281">
        <v>737</v>
      </c>
      <c r="AA25" s="281">
        <v>366</v>
      </c>
      <c r="AB25" s="281">
        <v>952</v>
      </c>
      <c r="AC25" s="281">
        <v>368</v>
      </c>
      <c r="AD25" s="281">
        <v>628</v>
      </c>
      <c r="AE25" s="281">
        <v>246</v>
      </c>
      <c r="AF25" s="281">
        <v>832</v>
      </c>
      <c r="AG25" s="291">
        <v>294</v>
      </c>
      <c r="AH25" s="298">
        <f t="shared" si="0"/>
        <v>9557951</v>
      </c>
      <c r="AI25" s="132"/>
    </row>
    <row r="26" spans="2:35" x14ac:dyDescent="0.25">
      <c r="B26" s="131"/>
      <c r="C26" s="279">
        <v>220</v>
      </c>
      <c r="D26" s="281">
        <v>727</v>
      </c>
      <c r="E26" s="281">
        <v>221</v>
      </c>
      <c r="F26" s="281">
        <v>717</v>
      </c>
      <c r="G26" s="281">
        <v>222</v>
      </c>
      <c r="H26" s="281">
        <v>719</v>
      </c>
      <c r="I26" s="281">
        <v>231</v>
      </c>
      <c r="J26" s="283">
        <v>845</v>
      </c>
      <c r="K26" s="281">
        <v>228</v>
      </c>
      <c r="L26" s="281">
        <v>723</v>
      </c>
      <c r="M26" s="281">
        <v>218</v>
      </c>
      <c r="N26" s="281">
        <v>694</v>
      </c>
      <c r="O26" s="281">
        <v>214</v>
      </c>
      <c r="P26" s="281">
        <v>808</v>
      </c>
      <c r="Q26" s="281">
        <v>208</v>
      </c>
      <c r="R26" s="282">
        <v>745</v>
      </c>
      <c r="S26" s="281">
        <v>155</v>
      </c>
      <c r="T26" s="281">
        <v>870</v>
      </c>
      <c r="U26" s="281">
        <v>112</v>
      </c>
      <c r="V26" s="281">
        <v>704</v>
      </c>
      <c r="W26" s="281">
        <v>269</v>
      </c>
      <c r="X26" s="281">
        <v>502</v>
      </c>
      <c r="Y26" s="281">
        <v>364</v>
      </c>
      <c r="Z26" s="280">
        <v>582</v>
      </c>
      <c r="AA26" s="281">
        <v>118</v>
      </c>
      <c r="AB26" s="281">
        <v>781</v>
      </c>
      <c r="AC26" s="281">
        <v>160</v>
      </c>
      <c r="AD26" s="281">
        <v>875</v>
      </c>
      <c r="AE26" s="281">
        <v>189</v>
      </c>
      <c r="AF26" s="281">
        <v>607</v>
      </c>
      <c r="AG26" s="291">
        <v>883</v>
      </c>
      <c r="AH26" s="298">
        <f t="shared" si="0"/>
        <v>9557951</v>
      </c>
      <c r="AI26" s="132"/>
    </row>
    <row r="27" spans="2:35" x14ac:dyDescent="0.25">
      <c r="B27" s="131"/>
      <c r="C27" s="279">
        <v>262</v>
      </c>
      <c r="D27" s="281">
        <v>696</v>
      </c>
      <c r="E27" s="281">
        <v>253</v>
      </c>
      <c r="F27" s="281">
        <v>686</v>
      </c>
      <c r="G27" s="281">
        <v>254</v>
      </c>
      <c r="H27" s="281">
        <v>688</v>
      </c>
      <c r="I27" s="283">
        <v>104</v>
      </c>
      <c r="J27" s="281">
        <v>690</v>
      </c>
      <c r="K27" s="281">
        <v>257</v>
      </c>
      <c r="L27" s="281">
        <v>692</v>
      </c>
      <c r="M27" s="281">
        <v>215</v>
      </c>
      <c r="N27" s="281">
        <v>671</v>
      </c>
      <c r="O27" s="281">
        <v>230</v>
      </c>
      <c r="P27" s="281">
        <v>715</v>
      </c>
      <c r="Q27" s="281">
        <v>232</v>
      </c>
      <c r="R27" s="282">
        <v>729</v>
      </c>
      <c r="S27" s="281">
        <v>216</v>
      </c>
      <c r="T27" s="281">
        <v>775</v>
      </c>
      <c r="U27" s="281">
        <v>199</v>
      </c>
      <c r="V27" s="281">
        <v>779</v>
      </c>
      <c r="W27" s="281">
        <v>73</v>
      </c>
      <c r="X27" s="281">
        <v>661</v>
      </c>
      <c r="Y27" s="281">
        <v>240</v>
      </c>
      <c r="Z27" s="281">
        <v>829</v>
      </c>
      <c r="AA27" s="280">
        <v>441</v>
      </c>
      <c r="AB27" s="281">
        <v>831</v>
      </c>
      <c r="AC27" s="281">
        <v>120</v>
      </c>
      <c r="AD27" s="281">
        <v>758</v>
      </c>
      <c r="AE27" s="281">
        <v>34</v>
      </c>
      <c r="AF27" s="281">
        <v>634</v>
      </c>
      <c r="AG27" s="291">
        <v>947</v>
      </c>
      <c r="AH27" s="298">
        <f t="shared" si="0"/>
        <v>9557951</v>
      </c>
      <c r="AI27" s="132"/>
    </row>
    <row r="28" spans="2:35" x14ac:dyDescent="0.25">
      <c r="B28" s="131"/>
      <c r="C28" s="279">
        <v>184</v>
      </c>
      <c r="D28" s="281">
        <v>793</v>
      </c>
      <c r="E28" s="281">
        <v>180</v>
      </c>
      <c r="F28" s="281">
        <v>803</v>
      </c>
      <c r="G28" s="281">
        <v>172</v>
      </c>
      <c r="H28" s="283">
        <v>925</v>
      </c>
      <c r="I28" s="281">
        <v>178</v>
      </c>
      <c r="J28" s="281">
        <v>799</v>
      </c>
      <c r="K28" s="281">
        <v>175</v>
      </c>
      <c r="L28" s="281">
        <v>642</v>
      </c>
      <c r="M28" s="281">
        <v>174</v>
      </c>
      <c r="N28" s="281">
        <v>640</v>
      </c>
      <c r="O28" s="281">
        <v>339</v>
      </c>
      <c r="P28" s="281">
        <v>650</v>
      </c>
      <c r="Q28" s="281">
        <v>109</v>
      </c>
      <c r="R28" s="282">
        <v>625</v>
      </c>
      <c r="S28" s="281">
        <v>95</v>
      </c>
      <c r="T28" s="281">
        <v>529</v>
      </c>
      <c r="U28" s="281">
        <v>360</v>
      </c>
      <c r="V28" s="281">
        <v>609</v>
      </c>
      <c r="W28" s="281">
        <v>197</v>
      </c>
      <c r="X28" s="281">
        <v>785</v>
      </c>
      <c r="Y28" s="281">
        <v>288</v>
      </c>
      <c r="Z28" s="281">
        <v>699</v>
      </c>
      <c r="AA28" s="281">
        <v>193</v>
      </c>
      <c r="AB28" s="280">
        <v>907</v>
      </c>
      <c r="AC28" s="281">
        <v>244</v>
      </c>
      <c r="AD28" s="281">
        <v>789</v>
      </c>
      <c r="AE28" s="281">
        <v>282</v>
      </c>
      <c r="AF28" s="281">
        <v>711</v>
      </c>
      <c r="AG28" s="291">
        <v>835</v>
      </c>
      <c r="AH28" s="298">
        <f t="shared" si="0"/>
        <v>9557951</v>
      </c>
      <c r="AI28" s="132"/>
    </row>
    <row r="29" spans="2:35" x14ac:dyDescent="0.25">
      <c r="B29" s="131"/>
      <c r="C29" s="279">
        <v>338</v>
      </c>
      <c r="D29" s="281">
        <v>638</v>
      </c>
      <c r="E29" s="281">
        <v>327</v>
      </c>
      <c r="F29" s="281">
        <v>648</v>
      </c>
      <c r="G29" s="283">
        <v>457</v>
      </c>
      <c r="H29" s="281">
        <v>646</v>
      </c>
      <c r="I29" s="281">
        <v>335</v>
      </c>
      <c r="J29" s="281">
        <v>644</v>
      </c>
      <c r="K29" s="281">
        <v>329</v>
      </c>
      <c r="L29" s="281">
        <v>797</v>
      </c>
      <c r="M29" s="281">
        <v>331</v>
      </c>
      <c r="N29" s="281">
        <v>795</v>
      </c>
      <c r="O29" s="281">
        <v>156</v>
      </c>
      <c r="P29" s="281">
        <v>805</v>
      </c>
      <c r="Q29" s="281">
        <v>249</v>
      </c>
      <c r="R29" s="282">
        <v>777</v>
      </c>
      <c r="S29" s="281">
        <v>32</v>
      </c>
      <c r="T29" s="281">
        <v>733</v>
      </c>
      <c r="U29" s="281">
        <v>236</v>
      </c>
      <c r="V29" s="281">
        <v>667</v>
      </c>
      <c r="W29" s="281">
        <v>238</v>
      </c>
      <c r="X29" s="281">
        <v>828</v>
      </c>
      <c r="Y29" s="281">
        <v>195</v>
      </c>
      <c r="Z29" s="281">
        <v>908</v>
      </c>
      <c r="AA29" s="281">
        <v>286</v>
      </c>
      <c r="AB29" s="281">
        <v>736</v>
      </c>
      <c r="AC29" s="280">
        <v>36</v>
      </c>
      <c r="AD29" s="281">
        <v>824</v>
      </c>
      <c r="AE29" s="281">
        <v>153</v>
      </c>
      <c r="AF29" s="281">
        <v>750</v>
      </c>
      <c r="AG29" s="291">
        <v>17</v>
      </c>
      <c r="AH29" s="298">
        <f t="shared" si="0"/>
        <v>9557951</v>
      </c>
      <c r="AI29" s="132"/>
    </row>
    <row r="30" spans="2:35" x14ac:dyDescent="0.25">
      <c r="B30" s="131"/>
      <c r="C30" s="279">
        <v>97</v>
      </c>
      <c r="D30" s="281">
        <v>851</v>
      </c>
      <c r="E30" s="281">
        <v>99</v>
      </c>
      <c r="F30" s="283">
        <v>927</v>
      </c>
      <c r="G30" s="281">
        <v>107</v>
      </c>
      <c r="H30" s="281">
        <v>843</v>
      </c>
      <c r="I30" s="281">
        <v>256</v>
      </c>
      <c r="J30" s="281">
        <v>721</v>
      </c>
      <c r="K30" s="281">
        <v>205</v>
      </c>
      <c r="L30" s="281">
        <v>847</v>
      </c>
      <c r="M30" s="281">
        <v>102</v>
      </c>
      <c r="N30" s="281">
        <v>849</v>
      </c>
      <c r="O30" s="281">
        <v>94</v>
      </c>
      <c r="P30" s="281">
        <v>560</v>
      </c>
      <c r="Q30" s="281">
        <v>341</v>
      </c>
      <c r="R30" s="282">
        <v>526</v>
      </c>
      <c r="S30" s="281">
        <v>279</v>
      </c>
      <c r="T30" s="281">
        <v>914</v>
      </c>
      <c r="U30" s="281">
        <v>391</v>
      </c>
      <c r="V30" s="281">
        <v>636</v>
      </c>
      <c r="W30" s="281">
        <v>321</v>
      </c>
      <c r="X30" s="281">
        <v>743</v>
      </c>
      <c r="Y30" s="281">
        <v>164</v>
      </c>
      <c r="Z30" s="281">
        <v>756</v>
      </c>
      <c r="AA30" s="281">
        <v>317</v>
      </c>
      <c r="AB30" s="281">
        <v>658</v>
      </c>
      <c r="AC30" s="281">
        <v>191</v>
      </c>
      <c r="AD30" s="280">
        <v>503</v>
      </c>
      <c r="AE30" s="281">
        <v>437</v>
      </c>
      <c r="AF30" s="281">
        <v>510</v>
      </c>
      <c r="AG30" s="291">
        <v>666</v>
      </c>
      <c r="AH30" s="298">
        <f t="shared" si="0"/>
        <v>9557951</v>
      </c>
      <c r="AI30" s="132"/>
    </row>
    <row r="31" spans="2:35" x14ac:dyDescent="0.25">
      <c r="B31" s="131"/>
      <c r="C31" s="279">
        <v>451</v>
      </c>
      <c r="D31" s="281">
        <v>572</v>
      </c>
      <c r="E31" s="283">
        <v>463</v>
      </c>
      <c r="F31" s="281">
        <v>562</v>
      </c>
      <c r="G31" s="281">
        <v>377</v>
      </c>
      <c r="H31" s="281">
        <v>564</v>
      </c>
      <c r="I31" s="281">
        <v>379</v>
      </c>
      <c r="J31" s="281">
        <v>566</v>
      </c>
      <c r="K31" s="281">
        <v>381</v>
      </c>
      <c r="L31" s="281">
        <v>568</v>
      </c>
      <c r="M31" s="281">
        <v>373</v>
      </c>
      <c r="N31" s="281">
        <v>570</v>
      </c>
      <c r="O31" s="281">
        <v>81</v>
      </c>
      <c r="P31" s="281">
        <v>839</v>
      </c>
      <c r="Q31" s="281">
        <v>47</v>
      </c>
      <c r="R31" s="282">
        <v>911</v>
      </c>
      <c r="S31" s="281">
        <v>2</v>
      </c>
      <c r="T31" s="281">
        <v>791</v>
      </c>
      <c r="U31" s="281">
        <v>75</v>
      </c>
      <c r="V31" s="281">
        <v>861</v>
      </c>
      <c r="W31" s="281">
        <v>42</v>
      </c>
      <c r="X31" s="281">
        <v>755</v>
      </c>
      <c r="Y31" s="281">
        <v>395</v>
      </c>
      <c r="Z31" s="281">
        <v>786</v>
      </c>
      <c r="AA31" s="281">
        <v>242</v>
      </c>
      <c r="AB31" s="281">
        <v>859</v>
      </c>
      <c r="AC31" s="281">
        <v>275</v>
      </c>
      <c r="AD31" s="281">
        <v>905</v>
      </c>
      <c r="AE31" s="280">
        <v>122</v>
      </c>
      <c r="AF31" s="281">
        <v>739</v>
      </c>
      <c r="AG31" s="291">
        <v>358</v>
      </c>
      <c r="AH31" s="298">
        <f t="shared" si="0"/>
        <v>9557951</v>
      </c>
      <c r="AI31" s="132"/>
    </row>
    <row r="32" spans="2:35" x14ac:dyDescent="0.25">
      <c r="B32" s="131"/>
      <c r="C32" s="279">
        <v>60</v>
      </c>
      <c r="D32" s="283">
        <v>917</v>
      </c>
      <c r="E32" s="281">
        <v>59</v>
      </c>
      <c r="F32" s="281">
        <v>841</v>
      </c>
      <c r="G32" s="281">
        <v>58</v>
      </c>
      <c r="H32" s="281">
        <v>801</v>
      </c>
      <c r="I32" s="281">
        <v>56</v>
      </c>
      <c r="J32" s="281">
        <v>923</v>
      </c>
      <c r="K32" s="281">
        <v>53</v>
      </c>
      <c r="L32" s="281">
        <v>921</v>
      </c>
      <c r="M32" s="281">
        <v>132</v>
      </c>
      <c r="N32" s="281">
        <v>601</v>
      </c>
      <c r="O32" s="281">
        <v>385</v>
      </c>
      <c r="P32" s="281">
        <v>557</v>
      </c>
      <c r="Q32" s="281">
        <v>382</v>
      </c>
      <c r="R32" s="282">
        <v>574</v>
      </c>
      <c r="S32" s="281">
        <v>403</v>
      </c>
      <c r="T32" s="281">
        <v>579</v>
      </c>
      <c r="U32" s="281">
        <v>267</v>
      </c>
      <c r="V32" s="281">
        <v>508</v>
      </c>
      <c r="W32" s="281">
        <v>393</v>
      </c>
      <c r="X32" s="281">
        <v>626</v>
      </c>
      <c r="Y32" s="281">
        <v>271</v>
      </c>
      <c r="Z32" s="281">
        <v>632</v>
      </c>
      <c r="AA32" s="281">
        <v>397</v>
      </c>
      <c r="AB32" s="281">
        <v>630</v>
      </c>
      <c r="AC32" s="281">
        <v>439</v>
      </c>
      <c r="AD32" s="281">
        <v>854</v>
      </c>
      <c r="AE32" s="281">
        <v>401</v>
      </c>
      <c r="AF32" s="280">
        <v>866</v>
      </c>
      <c r="AG32" s="291">
        <v>325</v>
      </c>
      <c r="AH32" s="298">
        <f t="shared" si="0"/>
        <v>9557951</v>
      </c>
      <c r="AI32" s="132"/>
    </row>
    <row r="33" spans="2:35" x14ac:dyDescent="0.25">
      <c r="B33" s="131"/>
      <c r="C33" s="300">
        <v>387</v>
      </c>
      <c r="D33" s="293">
        <v>514</v>
      </c>
      <c r="E33" s="293">
        <v>375</v>
      </c>
      <c r="F33" s="293">
        <v>524</v>
      </c>
      <c r="G33" s="293">
        <v>333</v>
      </c>
      <c r="H33" s="293">
        <v>522</v>
      </c>
      <c r="I33" s="293">
        <v>455</v>
      </c>
      <c r="J33" s="293">
        <v>520</v>
      </c>
      <c r="K33" s="293">
        <v>461</v>
      </c>
      <c r="L33" s="293">
        <v>673</v>
      </c>
      <c r="M33" s="293">
        <v>462</v>
      </c>
      <c r="N33" s="293">
        <v>919</v>
      </c>
      <c r="O33" s="293">
        <v>50</v>
      </c>
      <c r="P33" s="293">
        <v>929</v>
      </c>
      <c r="Q33" s="293">
        <v>3</v>
      </c>
      <c r="R33" s="294">
        <v>864</v>
      </c>
      <c r="S33" s="293">
        <v>179</v>
      </c>
      <c r="T33" s="293">
        <v>838</v>
      </c>
      <c r="U33" s="293">
        <v>44</v>
      </c>
      <c r="V33" s="293">
        <v>578</v>
      </c>
      <c r="W33" s="293">
        <v>166</v>
      </c>
      <c r="X33" s="293">
        <v>910</v>
      </c>
      <c r="Y33" s="293">
        <v>319</v>
      </c>
      <c r="Z33" s="293">
        <v>862</v>
      </c>
      <c r="AA33" s="293">
        <v>38</v>
      </c>
      <c r="AB33" s="293">
        <v>506</v>
      </c>
      <c r="AC33" s="293">
        <v>315</v>
      </c>
      <c r="AD33" s="293">
        <v>586</v>
      </c>
      <c r="AE33" s="293">
        <v>277</v>
      </c>
      <c r="AF33" s="293">
        <v>913</v>
      </c>
      <c r="AG33" s="295">
        <v>389</v>
      </c>
      <c r="AH33" s="298">
        <f t="shared" si="0"/>
        <v>9557951</v>
      </c>
      <c r="AI33" s="132"/>
    </row>
    <row r="34" spans="2:35" x14ac:dyDescent="0.25">
      <c r="B34" s="131"/>
      <c r="C34" s="307">
        <f>SUM(C3:C33)</f>
        <v>14911</v>
      </c>
      <c r="D34" s="308">
        <f t="shared" ref="D34:AG34" si="1">SUM(D3:D33)</f>
        <v>14911</v>
      </c>
      <c r="E34" s="308">
        <f t="shared" si="1"/>
        <v>14911</v>
      </c>
      <c r="F34" s="308">
        <f t="shared" si="1"/>
        <v>14911</v>
      </c>
      <c r="G34" s="308">
        <f t="shared" si="1"/>
        <v>14911</v>
      </c>
      <c r="H34" s="308">
        <f t="shared" si="1"/>
        <v>14911</v>
      </c>
      <c r="I34" s="308">
        <f t="shared" si="1"/>
        <v>14911</v>
      </c>
      <c r="J34" s="308">
        <f t="shared" si="1"/>
        <v>14911</v>
      </c>
      <c r="K34" s="308">
        <f t="shared" si="1"/>
        <v>14911</v>
      </c>
      <c r="L34" s="308">
        <f t="shared" si="1"/>
        <v>14911</v>
      </c>
      <c r="M34" s="308">
        <f t="shared" si="1"/>
        <v>14911</v>
      </c>
      <c r="N34" s="308">
        <f t="shared" si="1"/>
        <v>14911</v>
      </c>
      <c r="O34" s="308">
        <f t="shared" si="1"/>
        <v>14911</v>
      </c>
      <c r="P34" s="308">
        <f t="shared" si="1"/>
        <v>14911</v>
      </c>
      <c r="Q34" s="308">
        <f t="shared" si="1"/>
        <v>14911</v>
      </c>
      <c r="R34" s="308">
        <f t="shared" si="1"/>
        <v>14911</v>
      </c>
      <c r="S34" s="308">
        <f t="shared" si="1"/>
        <v>14911</v>
      </c>
      <c r="T34" s="308">
        <f t="shared" si="1"/>
        <v>14911</v>
      </c>
      <c r="U34" s="308">
        <f t="shared" si="1"/>
        <v>14911</v>
      </c>
      <c r="V34" s="308">
        <f t="shared" si="1"/>
        <v>14911</v>
      </c>
      <c r="W34" s="308">
        <f t="shared" si="1"/>
        <v>14911</v>
      </c>
      <c r="X34" s="308">
        <f t="shared" si="1"/>
        <v>14911</v>
      </c>
      <c r="Y34" s="308">
        <f t="shared" si="1"/>
        <v>14911</v>
      </c>
      <c r="Z34" s="308">
        <f t="shared" si="1"/>
        <v>14911</v>
      </c>
      <c r="AA34" s="308">
        <f t="shared" si="1"/>
        <v>14911</v>
      </c>
      <c r="AB34" s="308">
        <f t="shared" si="1"/>
        <v>14911</v>
      </c>
      <c r="AC34" s="308">
        <f t="shared" si="1"/>
        <v>14911</v>
      </c>
      <c r="AD34" s="308">
        <f t="shared" si="1"/>
        <v>14911</v>
      </c>
      <c r="AE34" s="308">
        <f t="shared" si="1"/>
        <v>14911</v>
      </c>
      <c r="AF34" s="308">
        <f t="shared" si="1"/>
        <v>14911</v>
      </c>
      <c r="AG34" s="308">
        <f t="shared" si="1"/>
        <v>14911</v>
      </c>
      <c r="AH34" s="301">
        <f>C3^3+D4^3+E5^3+F6^3+G7^3+H8^3+I9^3+J10^3+K11^3+L12^3+M13^3+N14^3+O15^3+P16^3+Q17^3+R18^3+S19^3+T20^3+U21^3+V22^3+W23^3+X24^3+Y25^3+Z26^3+AA27^3+AB28^3+AC29^3+AD30^3+AE31^3+AF32^3+AG33^3</f>
        <v>6892475551</v>
      </c>
      <c r="AI34" s="132"/>
    </row>
    <row r="35" spans="2:35" ht="15.75" thickBot="1" x14ac:dyDescent="0.3">
      <c r="B35" s="131"/>
      <c r="C35" s="302">
        <f t="shared" ref="C35:Q35" si="2">SUMSQ(C3:C33)</f>
        <v>9557951</v>
      </c>
      <c r="D35" s="303">
        <f t="shared" si="2"/>
        <v>9557951</v>
      </c>
      <c r="E35" s="303">
        <f t="shared" si="2"/>
        <v>9557951</v>
      </c>
      <c r="F35" s="303">
        <f t="shared" si="2"/>
        <v>9557951</v>
      </c>
      <c r="G35" s="303">
        <f t="shared" si="2"/>
        <v>9557951</v>
      </c>
      <c r="H35" s="303">
        <f t="shared" si="2"/>
        <v>9557951</v>
      </c>
      <c r="I35" s="303">
        <f t="shared" si="2"/>
        <v>9557951</v>
      </c>
      <c r="J35" s="303">
        <f t="shared" si="2"/>
        <v>9557951</v>
      </c>
      <c r="K35" s="303">
        <f t="shared" si="2"/>
        <v>9557951</v>
      </c>
      <c r="L35" s="303">
        <f t="shared" si="2"/>
        <v>9557951</v>
      </c>
      <c r="M35" s="303">
        <f t="shared" si="2"/>
        <v>9557951</v>
      </c>
      <c r="N35" s="303">
        <f t="shared" si="2"/>
        <v>9557951</v>
      </c>
      <c r="O35" s="303">
        <f t="shared" si="2"/>
        <v>9557951</v>
      </c>
      <c r="P35" s="303">
        <f t="shared" si="2"/>
        <v>9557951</v>
      </c>
      <c r="Q35" s="303">
        <f t="shared" si="2"/>
        <v>9557951</v>
      </c>
      <c r="R35" s="304">
        <f>R3^3+R4^3+R5^3+R6^3+R7^3+R8^3+R9^3+R10^3+R11^3+R12^3+R13^3+R14^3+R15^3+R16^3+R17^3+R18^3+R19^3+R20^3+R21^3+R22^3+R23^3+R24^3+R25^3+R26^3+R27^3+R28^3+R29^3+R30^3+R31^3+R32^3+R33^3</f>
        <v>6892475551</v>
      </c>
      <c r="S35" s="303">
        <f t="shared" ref="S35:AG35" si="3">SUMSQ(S3:S33)</f>
        <v>9557951</v>
      </c>
      <c r="T35" s="303">
        <f t="shared" si="3"/>
        <v>9557951</v>
      </c>
      <c r="U35" s="303">
        <f t="shared" si="3"/>
        <v>9557951</v>
      </c>
      <c r="V35" s="303">
        <f t="shared" si="3"/>
        <v>9557951</v>
      </c>
      <c r="W35" s="303">
        <f t="shared" si="3"/>
        <v>9557951</v>
      </c>
      <c r="X35" s="303">
        <f t="shared" si="3"/>
        <v>9557951</v>
      </c>
      <c r="Y35" s="303">
        <f t="shared" si="3"/>
        <v>9557951</v>
      </c>
      <c r="Z35" s="303">
        <f t="shared" si="3"/>
        <v>9557951</v>
      </c>
      <c r="AA35" s="303">
        <f t="shared" si="3"/>
        <v>9557951</v>
      </c>
      <c r="AB35" s="303">
        <f t="shared" si="3"/>
        <v>9557951</v>
      </c>
      <c r="AC35" s="303">
        <f t="shared" si="3"/>
        <v>9557951</v>
      </c>
      <c r="AD35" s="303">
        <f t="shared" si="3"/>
        <v>9557951</v>
      </c>
      <c r="AE35" s="303">
        <f t="shared" si="3"/>
        <v>9557951</v>
      </c>
      <c r="AF35" s="303">
        <f t="shared" si="3"/>
        <v>9557951</v>
      </c>
      <c r="AG35" s="303">
        <f t="shared" si="3"/>
        <v>9557951</v>
      </c>
      <c r="AH35" s="309">
        <f>C33^3+D32^3+E31^3+F30^3+G29^3+H28^3+I27^3+J26^3+K25^3+L24^3+M23^3+N22^3+O21^3+P20^3+Q19^3+R18^3+S17^3+T16^3+U15^3+V14^3+W13^3+X12^3+Y11^3+Z10^3+AA9^3+AB8^3+AC7^3+AD6^3+AE5^3+AF4^3+AG3^3</f>
        <v>6892475551</v>
      </c>
      <c r="AI35" s="132"/>
    </row>
    <row r="36" spans="2:35" ht="15.75" thickBot="1" x14ac:dyDescent="0.3">
      <c r="B36" s="133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134"/>
      <c r="AI36" s="135"/>
    </row>
  </sheetData>
  <pageMargins left="0.7" right="0.7" top="0.75" bottom="0.75" header="0.3" footer="0.3"/>
  <ignoredErrors>
    <ignoredError sqref="AH18 R35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square n17</vt:lpstr>
      <vt:lpstr>square n19</vt:lpstr>
      <vt:lpstr>square n21</vt:lpstr>
      <vt:lpstr>square n23</vt:lpstr>
      <vt:lpstr>square n26</vt:lpstr>
      <vt:lpstr>square n28</vt:lpstr>
      <vt:lpstr>square n29</vt:lpstr>
      <vt:lpstr>square n31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Hermansson</dc:creator>
  <cp:lastModifiedBy>Mikael Hermansson</cp:lastModifiedBy>
  <dcterms:created xsi:type="dcterms:W3CDTF">2024-11-12T19:38:23Z</dcterms:created>
  <dcterms:modified xsi:type="dcterms:W3CDTF">2024-11-13T08:26:43Z</dcterms:modified>
</cp:coreProperties>
</file>